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695" windowHeight="11145" activeTab="1"/>
  </bookViews>
  <sheets>
    <sheet name="PA 1" sheetId="7" r:id="rId1"/>
    <sheet name="PA2" sheetId="4" r:id="rId2"/>
    <sheet name="PA3" sheetId="5" r:id="rId3"/>
    <sheet name="PA4" sheetId="8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5" l="1"/>
  <c r="M19" i="7" l="1"/>
  <c r="M19" i="8" l="1"/>
  <c r="M19" i="5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9" i="5"/>
  <c r="P19" i="5"/>
  <c r="L16" i="5"/>
  <c r="M16" i="5"/>
  <c r="N18" i="5"/>
  <c r="K19" i="5"/>
  <c r="J19" i="5"/>
  <c r="I19" i="5"/>
  <c r="M18" i="8"/>
  <c r="N18" i="8"/>
  <c r="N19" i="8"/>
  <c r="K18" i="8"/>
  <c r="J18" i="8"/>
  <c r="J19" i="8"/>
  <c r="I19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G18" i="8"/>
  <c r="F18" i="8"/>
  <c r="E18" i="8"/>
  <c r="D18" i="8"/>
  <c r="C18" i="8"/>
  <c r="M17" i="8"/>
  <c r="L17" i="8"/>
  <c r="O17" i="8" s="1"/>
  <c r="Q11" i="8"/>
  <c r="J11" i="8"/>
  <c r="K10" i="8"/>
  <c r="J10" i="8"/>
  <c r="I10" i="8"/>
  <c r="I11" i="8" s="1"/>
  <c r="E10" i="8"/>
  <c r="F10" i="8" s="1"/>
  <c r="I71" i="8" s="1"/>
  <c r="I9" i="8"/>
  <c r="I8" i="8"/>
  <c r="C6" i="8"/>
  <c r="I44" i="8" l="1"/>
  <c r="I52" i="8"/>
  <c r="I60" i="8"/>
  <c r="K60" i="8" s="1"/>
  <c r="I68" i="8"/>
  <c r="J68" i="8" s="1"/>
  <c r="I48" i="8"/>
  <c r="I56" i="8"/>
  <c r="I64" i="8"/>
  <c r="O64" i="8" s="1"/>
  <c r="J44" i="8"/>
  <c r="O44" i="8"/>
  <c r="K52" i="8"/>
  <c r="J52" i="8"/>
  <c r="O52" i="8"/>
  <c r="K68" i="8"/>
  <c r="K11" i="8"/>
  <c r="K44" i="8" s="1"/>
  <c r="H18" i="8"/>
  <c r="I38" i="8"/>
  <c r="O71" i="8"/>
  <c r="K71" i="8"/>
  <c r="J71" i="8"/>
  <c r="K48" i="8"/>
  <c r="J48" i="8"/>
  <c r="O48" i="8"/>
  <c r="K56" i="8"/>
  <c r="J56" i="8"/>
  <c r="O56" i="8"/>
  <c r="K64" i="8"/>
  <c r="J64" i="8"/>
  <c r="I35" i="8"/>
  <c r="I36" i="8"/>
  <c r="I43" i="8"/>
  <c r="I46" i="8"/>
  <c r="I47" i="8"/>
  <c r="I51" i="8"/>
  <c r="I55" i="8"/>
  <c r="I59" i="8"/>
  <c r="I62" i="8"/>
  <c r="I63" i="8"/>
  <c r="I66" i="8"/>
  <c r="I67" i="8"/>
  <c r="I70" i="8"/>
  <c r="I58" i="8"/>
  <c r="I54" i="8"/>
  <c r="I50" i="8"/>
  <c r="I42" i="8"/>
  <c r="I40" i="8"/>
  <c r="I39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37" i="8"/>
  <c r="I41" i="8"/>
  <c r="I45" i="8"/>
  <c r="I49" i="8"/>
  <c r="I53" i="8"/>
  <c r="I57" i="8"/>
  <c r="I61" i="8"/>
  <c r="I65" i="8"/>
  <c r="I69" i="8"/>
  <c r="Q11" i="4"/>
  <c r="R11" i="7"/>
  <c r="I13" i="7"/>
  <c r="N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19" i="7"/>
  <c r="I19" i="7"/>
  <c r="M17" i="4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I18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H18" i="7"/>
  <c r="O68" i="8" l="1"/>
  <c r="J60" i="8"/>
  <c r="O60" i="8"/>
  <c r="J69" i="8"/>
  <c r="O69" i="8"/>
  <c r="K69" i="8"/>
  <c r="N37" i="8"/>
  <c r="K37" i="8"/>
  <c r="J37" i="8"/>
  <c r="N26" i="8"/>
  <c r="K26" i="8"/>
  <c r="J26" i="8"/>
  <c r="N34" i="8"/>
  <c r="K34" i="8"/>
  <c r="J34" i="8"/>
  <c r="O67" i="8"/>
  <c r="K67" i="8"/>
  <c r="J67" i="8"/>
  <c r="I18" i="8"/>
  <c r="I16" i="8" s="1"/>
  <c r="K19" i="8"/>
  <c r="J61" i="8"/>
  <c r="O61" i="8"/>
  <c r="K61" i="8"/>
  <c r="J20" i="8"/>
  <c r="N20" i="8"/>
  <c r="K20" i="8"/>
  <c r="J32" i="8"/>
  <c r="N32" i="8"/>
  <c r="K32" i="8"/>
  <c r="O58" i="8"/>
  <c r="J58" i="8"/>
  <c r="K58" i="8"/>
  <c r="J36" i="8"/>
  <c r="N36" i="8"/>
  <c r="K36" i="8"/>
  <c r="J53" i="8"/>
  <c r="O53" i="8"/>
  <c r="K53" i="8"/>
  <c r="N22" i="8"/>
  <c r="K22" i="8"/>
  <c r="J22" i="8"/>
  <c r="N30" i="8"/>
  <c r="K30" i="8"/>
  <c r="J30" i="8"/>
  <c r="O50" i="8"/>
  <c r="J50" i="8"/>
  <c r="K50" i="8"/>
  <c r="O59" i="8"/>
  <c r="K59" i="8"/>
  <c r="J59" i="8"/>
  <c r="O46" i="8"/>
  <c r="J46" i="8"/>
  <c r="K46" i="8"/>
  <c r="J65" i="8"/>
  <c r="O65" i="8"/>
  <c r="K65" i="8"/>
  <c r="J49" i="8"/>
  <c r="O49" i="8"/>
  <c r="K49" i="8"/>
  <c r="K23" i="8"/>
  <c r="J23" i="8"/>
  <c r="N23" i="8"/>
  <c r="K27" i="8"/>
  <c r="J27" i="8"/>
  <c r="N27" i="8"/>
  <c r="K31" i="8"/>
  <c r="J31" i="8"/>
  <c r="N31" i="8"/>
  <c r="J39" i="8"/>
  <c r="N39" i="8"/>
  <c r="K39" i="8"/>
  <c r="O54" i="8"/>
  <c r="J54" i="8"/>
  <c r="K54" i="8"/>
  <c r="O66" i="8"/>
  <c r="J66" i="8"/>
  <c r="K66" i="8"/>
  <c r="O55" i="8"/>
  <c r="K55" i="8"/>
  <c r="J55" i="8"/>
  <c r="O43" i="8"/>
  <c r="K43" i="8"/>
  <c r="J43" i="8"/>
  <c r="K38" i="8"/>
  <c r="N38" i="8"/>
  <c r="J38" i="8"/>
  <c r="J45" i="8"/>
  <c r="O45" i="8"/>
  <c r="K45" i="8"/>
  <c r="J24" i="8"/>
  <c r="N24" i="8"/>
  <c r="K24" i="8"/>
  <c r="J28" i="8"/>
  <c r="N28" i="8"/>
  <c r="K28" i="8"/>
  <c r="O40" i="8"/>
  <c r="K40" i="8"/>
  <c r="J40" i="8"/>
  <c r="O63" i="8"/>
  <c r="K63" i="8"/>
  <c r="J63" i="8"/>
  <c r="O51" i="8"/>
  <c r="K51" i="8"/>
  <c r="J51" i="8"/>
  <c r="J57" i="8"/>
  <c r="O57" i="8"/>
  <c r="K57" i="8"/>
  <c r="J41" i="8"/>
  <c r="O41" i="8"/>
  <c r="K41" i="8"/>
  <c r="N21" i="8"/>
  <c r="K21" i="8"/>
  <c r="J21" i="8"/>
  <c r="N25" i="8"/>
  <c r="K25" i="8"/>
  <c r="J25" i="8"/>
  <c r="N29" i="8"/>
  <c r="K29" i="8"/>
  <c r="J29" i="8"/>
  <c r="N33" i="8"/>
  <c r="K33" i="8"/>
  <c r="J33" i="8"/>
  <c r="O42" i="8"/>
  <c r="J42" i="8"/>
  <c r="K42" i="8"/>
  <c r="O70" i="8"/>
  <c r="J70" i="8"/>
  <c r="K70" i="8"/>
  <c r="O62" i="8"/>
  <c r="J62" i="8"/>
  <c r="K62" i="8"/>
  <c r="O47" i="8"/>
  <c r="K47" i="8"/>
  <c r="J47" i="8"/>
  <c r="K35" i="8"/>
  <c r="J35" i="8"/>
  <c r="N35" i="8"/>
  <c r="I71" i="7"/>
  <c r="E10" i="7"/>
  <c r="F10" i="7"/>
  <c r="I68" i="7" s="1"/>
  <c r="O68" i="7" s="1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Q11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K18" i="7"/>
  <c r="K16" i="7" s="1"/>
  <c r="J18" i="7"/>
  <c r="J16" i="7" s="1"/>
  <c r="G18" i="7"/>
  <c r="F18" i="7"/>
  <c r="E18" i="7"/>
  <c r="D18" i="7"/>
  <c r="C18" i="7"/>
  <c r="M17" i="7"/>
  <c r="L17" i="7"/>
  <c r="O17" i="7" s="1"/>
  <c r="I11" i="7"/>
  <c r="K10" i="7"/>
  <c r="K11" i="7" s="1"/>
  <c r="J10" i="7"/>
  <c r="I10" i="7"/>
  <c r="J11" i="7" s="1"/>
  <c r="I9" i="7"/>
  <c r="I8" i="7"/>
  <c r="C6" i="7"/>
  <c r="J16" i="8" l="1"/>
  <c r="K16" i="8"/>
  <c r="I21" i="7"/>
  <c r="N21" i="7" s="1"/>
  <c r="I37" i="7"/>
  <c r="N37" i="7" s="1"/>
  <c r="I49" i="7"/>
  <c r="O49" i="7" s="1"/>
  <c r="I57" i="7"/>
  <c r="O57" i="7" s="1"/>
  <c r="I61" i="7"/>
  <c r="O61" i="7" s="1"/>
  <c r="I22" i="7"/>
  <c r="N22" i="7" s="1"/>
  <c r="I26" i="7"/>
  <c r="N26" i="7" s="1"/>
  <c r="I34" i="7"/>
  <c r="N34" i="7" s="1"/>
  <c r="I38" i="7"/>
  <c r="N38" i="7" s="1"/>
  <c r="I42" i="7"/>
  <c r="O42" i="7" s="1"/>
  <c r="I46" i="7"/>
  <c r="O46" i="7" s="1"/>
  <c r="I50" i="7"/>
  <c r="O50" i="7" s="1"/>
  <c r="I54" i="7"/>
  <c r="O54" i="7" s="1"/>
  <c r="I58" i="7"/>
  <c r="O58" i="7" s="1"/>
  <c r="I62" i="7"/>
  <c r="O62" i="7" s="1"/>
  <c r="I66" i="7"/>
  <c r="O66" i="7" s="1"/>
  <c r="I70" i="7"/>
  <c r="O70" i="7" s="1"/>
  <c r="I29" i="7"/>
  <c r="N29" i="7" s="1"/>
  <c r="I41" i="7"/>
  <c r="O41" i="7" s="1"/>
  <c r="I53" i="7"/>
  <c r="O53" i="7" s="1"/>
  <c r="I65" i="7"/>
  <c r="O65" i="7" s="1"/>
  <c r="I23" i="7"/>
  <c r="N23" i="7" s="1"/>
  <c r="I27" i="7"/>
  <c r="N27" i="7" s="1"/>
  <c r="I31" i="7"/>
  <c r="N31" i="7" s="1"/>
  <c r="I35" i="7"/>
  <c r="N35" i="7" s="1"/>
  <c r="I39" i="7"/>
  <c r="N39" i="7" s="1"/>
  <c r="I25" i="7"/>
  <c r="N25" i="7" s="1"/>
  <c r="I33" i="7"/>
  <c r="N33" i="7" s="1"/>
  <c r="I45" i="7"/>
  <c r="O45" i="7" s="1"/>
  <c r="I69" i="7"/>
  <c r="O69" i="7" s="1"/>
  <c r="I30" i="7"/>
  <c r="N30" i="7" s="1"/>
  <c r="I24" i="7"/>
  <c r="N24" i="7" s="1"/>
  <c r="I28" i="7"/>
  <c r="N28" i="7" s="1"/>
  <c r="I32" i="7"/>
  <c r="N32" i="7" s="1"/>
  <c r="I36" i="7"/>
  <c r="N36" i="7" s="1"/>
  <c r="I40" i="7"/>
  <c r="O40" i="7" s="1"/>
  <c r="I43" i="7"/>
  <c r="O43" i="7" s="1"/>
  <c r="I67" i="7"/>
  <c r="O67" i="7" s="1"/>
  <c r="O71" i="7"/>
  <c r="I20" i="7"/>
  <c r="N20" i="7" s="1"/>
  <c r="I47" i="7"/>
  <c r="O47" i="7" s="1"/>
  <c r="I63" i="7"/>
  <c r="O63" i="7" s="1"/>
  <c r="I51" i="7"/>
  <c r="O51" i="7" s="1"/>
  <c r="I55" i="7"/>
  <c r="O55" i="7" s="1"/>
  <c r="I59" i="7"/>
  <c r="O59" i="7" s="1"/>
  <c r="I44" i="7"/>
  <c r="O44" i="7" s="1"/>
  <c r="I48" i="7"/>
  <c r="O48" i="7" s="1"/>
  <c r="I52" i="7"/>
  <c r="O52" i="7" s="1"/>
  <c r="I56" i="7"/>
  <c r="O56" i="7" s="1"/>
  <c r="I60" i="7"/>
  <c r="O60" i="7" s="1"/>
  <c r="I64" i="7"/>
  <c r="O64" i="7" s="1"/>
  <c r="P14" i="8" l="1"/>
  <c r="R11" i="8" s="1"/>
  <c r="N18" i="7"/>
  <c r="I18" i="7"/>
  <c r="M39" i="8" l="1"/>
  <c r="L39" i="8" s="1"/>
  <c r="O39" i="8" s="1"/>
  <c r="M37" i="8"/>
  <c r="L37" i="8" s="1"/>
  <c r="O37" i="8" s="1"/>
  <c r="M36" i="8"/>
  <c r="L36" i="8" s="1"/>
  <c r="O36" i="8" s="1"/>
  <c r="M35" i="8"/>
  <c r="L35" i="8" s="1"/>
  <c r="O35" i="8" s="1"/>
  <c r="M34" i="8"/>
  <c r="L34" i="8" s="1"/>
  <c r="O34" i="8" s="1"/>
  <c r="M33" i="8"/>
  <c r="L33" i="8" s="1"/>
  <c r="O33" i="8" s="1"/>
  <c r="M32" i="8"/>
  <c r="L32" i="8" s="1"/>
  <c r="O32" i="8" s="1"/>
  <c r="M31" i="8"/>
  <c r="L31" i="8" s="1"/>
  <c r="O31" i="8" s="1"/>
  <c r="M30" i="8"/>
  <c r="L30" i="8" s="1"/>
  <c r="O30" i="8" s="1"/>
  <c r="M29" i="8"/>
  <c r="L29" i="8" s="1"/>
  <c r="O29" i="8" s="1"/>
  <c r="M28" i="8"/>
  <c r="L28" i="8" s="1"/>
  <c r="O28" i="8" s="1"/>
  <c r="M27" i="8"/>
  <c r="L27" i="8" s="1"/>
  <c r="O27" i="8" s="1"/>
  <c r="M26" i="8"/>
  <c r="L26" i="8" s="1"/>
  <c r="O26" i="8" s="1"/>
  <c r="M25" i="8"/>
  <c r="L25" i="8" s="1"/>
  <c r="O25" i="8" s="1"/>
  <c r="M24" i="8"/>
  <c r="L24" i="8" s="1"/>
  <c r="O24" i="8" s="1"/>
  <c r="M23" i="8"/>
  <c r="L23" i="8" s="1"/>
  <c r="O23" i="8" s="1"/>
  <c r="M22" i="8"/>
  <c r="L22" i="8" s="1"/>
  <c r="O22" i="8" s="1"/>
  <c r="M21" i="8"/>
  <c r="L21" i="8" s="1"/>
  <c r="O21" i="8" s="1"/>
  <c r="M20" i="8"/>
  <c r="L20" i="8" s="1"/>
  <c r="O20" i="8" s="1"/>
  <c r="M75" i="8"/>
  <c r="M73" i="8"/>
  <c r="M38" i="8"/>
  <c r="L38" i="8" s="1"/>
  <c r="O38" i="8" s="1"/>
  <c r="M74" i="8"/>
  <c r="I16" i="7"/>
  <c r="P14" i="7"/>
  <c r="N73" i="8" l="1"/>
  <c r="L73" i="8" s="1"/>
  <c r="M72" i="8"/>
  <c r="N74" i="8"/>
  <c r="L74" i="8" s="1"/>
  <c r="O74" i="8" s="1"/>
  <c r="L19" i="8"/>
  <c r="O19" i="8" s="1"/>
  <c r="N75" i="8"/>
  <c r="L75" i="8" s="1"/>
  <c r="O75" i="8" s="1"/>
  <c r="M75" i="7"/>
  <c r="M74" i="7"/>
  <c r="M73" i="7"/>
  <c r="M36" i="7"/>
  <c r="L36" i="7" s="1"/>
  <c r="O36" i="7" s="1"/>
  <c r="M34" i="7"/>
  <c r="L34" i="7" s="1"/>
  <c r="O34" i="7" s="1"/>
  <c r="M32" i="7"/>
  <c r="L32" i="7" s="1"/>
  <c r="O32" i="7" s="1"/>
  <c r="M30" i="7"/>
  <c r="L30" i="7" s="1"/>
  <c r="O30" i="7" s="1"/>
  <c r="M28" i="7"/>
  <c r="L28" i="7" s="1"/>
  <c r="O28" i="7" s="1"/>
  <c r="M26" i="7"/>
  <c r="L26" i="7" s="1"/>
  <c r="O26" i="7" s="1"/>
  <c r="M24" i="7"/>
  <c r="L24" i="7" s="1"/>
  <c r="O24" i="7" s="1"/>
  <c r="M22" i="7"/>
  <c r="L22" i="7" s="1"/>
  <c r="O22" i="7" s="1"/>
  <c r="M20" i="7"/>
  <c r="L20" i="7" s="1"/>
  <c r="O20" i="7" s="1"/>
  <c r="M39" i="7"/>
  <c r="L39" i="7" s="1"/>
  <c r="O39" i="7" s="1"/>
  <c r="M38" i="7"/>
  <c r="L38" i="7" s="1"/>
  <c r="O38" i="7" s="1"/>
  <c r="M37" i="7"/>
  <c r="L37" i="7" s="1"/>
  <c r="O37" i="7" s="1"/>
  <c r="M35" i="7"/>
  <c r="L35" i="7" s="1"/>
  <c r="O35" i="7" s="1"/>
  <c r="M33" i="7"/>
  <c r="L33" i="7" s="1"/>
  <c r="O33" i="7" s="1"/>
  <c r="M31" i="7"/>
  <c r="L31" i="7" s="1"/>
  <c r="O31" i="7" s="1"/>
  <c r="M29" i="7"/>
  <c r="L29" i="7" s="1"/>
  <c r="O29" i="7" s="1"/>
  <c r="M27" i="7"/>
  <c r="L27" i="7" s="1"/>
  <c r="O27" i="7" s="1"/>
  <c r="M25" i="7"/>
  <c r="L25" i="7" s="1"/>
  <c r="O25" i="7" s="1"/>
  <c r="M23" i="7"/>
  <c r="L23" i="7" s="1"/>
  <c r="O23" i="7" s="1"/>
  <c r="M21" i="7"/>
  <c r="L21" i="7" s="1"/>
  <c r="O21" i="7" s="1"/>
  <c r="M18" i="7"/>
  <c r="O18" i="8" l="1"/>
  <c r="L18" i="8"/>
  <c r="P16" i="8" s="1"/>
  <c r="P15" i="8" s="1"/>
  <c r="M16" i="8"/>
  <c r="O73" i="8"/>
  <c r="O72" i="8" s="1"/>
  <c r="L72" i="8"/>
  <c r="N72" i="8"/>
  <c r="N16" i="8" s="1"/>
  <c r="M72" i="7"/>
  <c r="N73" i="7"/>
  <c r="L73" i="7" s="1"/>
  <c r="L19" i="7"/>
  <c r="O19" i="7" s="1"/>
  <c r="N74" i="7"/>
  <c r="L74" i="7" s="1"/>
  <c r="O74" i="7" s="1"/>
  <c r="N75" i="7"/>
  <c r="L75" i="7" s="1"/>
  <c r="O75" i="7" s="1"/>
  <c r="L16" i="8" l="1"/>
  <c r="P17" i="8" s="1"/>
  <c r="O16" i="8"/>
  <c r="L72" i="7"/>
  <c r="O73" i="7"/>
  <c r="O72" i="7" s="1"/>
  <c r="L18" i="7"/>
  <c r="P16" i="7" s="1"/>
  <c r="P15" i="7" s="1"/>
  <c r="M16" i="7"/>
  <c r="L16" i="7" s="1"/>
  <c r="P17" i="7" s="1"/>
  <c r="N72" i="7"/>
  <c r="N16" i="7" s="1"/>
  <c r="O18" i="7"/>
  <c r="O16" i="7" s="1"/>
  <c r="O17" i="4" l="1"/>
  <c r="O17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H20" i="5"/>
  <c r="H21" i="5"/>
  <c r="H22" i="5"/>
  <c r="H23" i="5"/>
  <c r="H18" i="5" s="1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19" i="5"/>
  <c r="Q11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K18" i="5"/>
  <c r="J18" i="5"/>
  <c r="G18" i="5"/>
  <c r="F18" i="5"/>
  <c r="E18" i="5"/>
  <c r="D18" i="5"/>
  <c r="C18" i="5"/>
  <c r="M17" i="5"/>
  <c r="L17" i="5" s="1"/>
  <c r="K16" i="5"/>
  <c r="J16" i="5"/>
  <c r="K10" i="5"/>
  <c r="J10" i="5"/>
  <c r="E10" i="5"/>
  <c r="F10" i="5" s="1"/>
  <c r="I9" i="5"/>
  <c r="I8" i="5"/>
  <c r="C6" i="5"/>
  <c r="H19" i="4"/>
  <c r="L17" i="4"/>
  <c r="N26" i="5" l="1"/>
  <c r="N30" i="5"/>
  <c r="N34" i="5"/>
  <c r="N38" i="5"/>
  <c r="N25" i="5"/>
  <c r="N39" i="5"/>
  <c r="N35" i="5"/>
  <c r="N31" i="5"/>
  <c r="N27" i="5"/>
  <c r="N23" i="5"/>
  <c r="N33" i="5"/>
  <c r="N29" i="5"/>
  <c r="N21" i="5"/>
  <c r="N37" i="5"/>
  <c r="N20" i="5"/>
  <c r="N24" i="5"/>
  <c r="N28" i="5"/>
  <c r="N32" i="5"/>
  <c r="N36" i="5"/>
  <c r="N22" i="5"/>
  <c r="I10" i="5"/>
  <c r="K10" i="4"/>
  <c r="J10" i="4"/>
  <c r="I9" i="4"/>
  <c r="I8" i="4"/>
  <c r="I16" i="5" l="1"/>
  <c r="K11" i="5"/>
  <c r="I11" i="5"/>
  <c r="J11" i="5"/>
  <c r="I10" i="4"/>
  <c r="P14" i="5" l="1"/>
  <c r="R11" i="5" s="1"/>
  <c r="K11" i="4"/>
  <c r="J11" i="4"/>
  <c r="I11" i="4"/>
  <c r="C6" i="4"/>
  <c r="E10" i="4"/>
  <c r="F10" i="4" s="1"/>
  <c r="I19" i="4" s="1"/>
  <c r="G18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F18" i="4"/>
  <c r="E18" i="4"/>
  <c r="D18" i="4"/>
  <c r="C18" i="4"/>
  <c r="J19" i="4" l="1"/>
  <c r="K19" i="4"/>
  <c r="N19" i="4"/>
  <c r="M38" i="5"/>
  <c r="L38" i="5" s="1"/>
  <c r="O38" i="5" s="1"/>
  <c r="M34" i="5"/>
  <c r="L34" i="5" s="1"/>
  <c r="O34" i="5" s="1"/>
  <c r="M30" i="5"/>
  <c r="L30" i="5" s="1"/>
  <c r="O30" i="5" s="1"/>
  <c r="M26" i="5"/>
  <c r="L26" i="5" s="1"/>
  <c r="O26" i="5" s="1"/>
  <c r="M22" i="5"/>
  <c r="L22" i="5" s="1"/>
  <c r="O22" i="5" s="1"/>
  <c r="M73" i="5"/>
  <c r="M37" i="5"/>
  <c r="L37" i="5" s="1"/>
  <c r="O37" i="5" s="1"/>
  <c r="M33" i="5"/>
  <c r="L33" i="5" s="1"/>
  <c r="O33" i="5" s="1"/>
  <c r="M29" i="5"/>
  <c r="L29" i="5" s="1"/>
  <c r="O29" i="5" s="1"/>
  <c r="M25" i="5"/>
  <c r="L25" i="5" s="1"/>
  <c r="O25" i="5" s="1"/>
  <c r="M21" i="5"/>
  <c r="L21" i="5" s="1"/>
  <c r="O21" i="5" s="1"/>
  <c r="M35" i="5"/>
  <c r="L35" i="5" s="1"/>
  <c r="O35" i="5" s="1"/>
  <c r="M31" i="5"/>
  <c r="L31" i="5" s="1"/>
  <c r="O31" i="5" s="1"/>
  <c r="M27" i="5"/>
  <c r="L27" i="5" s="1"/>
  <c r="O27" i="5" s="1"/>
  <c r="M23" i="5"/>
  <c r="L23" i="5" s="1"/>
  <c r="O23" i="5" s="1"/>
  <c r="M74" i="5"/>
  <c r="M36" i="5"/>
  <c r="L36" i="5" s="1"/>
  <c r="O36" i="5" s="1"/>
  <c r="M32" i="5"/>
  <c r="L32" i="5" s="1"/>
  <c r="O32" i="5" s="1"/>
  <c r="M28" i="5"/>
  <c r="L28" i="5" s="1"/>
  <c r="O28" i="5" s="1"/>
  <c r="M24" i="5"/>
  <c r="L24" i="5" s="1"/>
  <c r="O24" i="5" s="1"/>
  <c r="M20" i="5"/>
  <c r="L20" i="5" s="1"/>
  <c r="O20" i="5" s="1"/>
  <c r="M75" i="5"/>
  <c r="M39" i="5"/>
  <c r="L39" i="5" s="1"/>
  <c r="O39" i="5" s="1"/>
  <c r="I59" i="4"/>
  <c r="I45" i="4"/>
  <c r="I48" i="4"/>
  <c r="I63" i="4"/>
  <c r="I39" i="4"/>
  <c r="I50" i="4"/>
  <c r="I38" i="4"/>
  <c r="I24" i="4"/>
  <c r="I30" i="4"/>
  <c r="I54" i="4"/>
  <c r="I70" i="4"/>
  <c r="H18" i="4"/>
  <c r="K24" i="4" l="1"/>
  <c r="J24" i="4"/>
  <c r="N24" i="4"/>
  <c r="K63" i="4"/>
  <c r="J63" i="4"/>
  <c r="O63" i="4"/>
  <c r="K70" i="4"/>
  <c r="J70" i="4"/>
  <c r="O70" i="4"/>
  <c r="K38" i="4"/>
  <c r="J38" i="4"/>
  <c r="N38" i="4"/>
  <c r="K48" i="4"/>
  <c r="J48" i="4"/>
  <c r="O48" i="4"/>
  <c r="K54" i="4"/>
  <c r="J54" i="4"/>
  <c r="O54" i="4"/>
  <c r="K50" i="4"/>
  <c r="J50" i="4"/>
  <c r="O50" i="4"/>
  <c r="K45" i="4"/>
  <c r="J45" i="4"/>
  <c r="O45" i="4"/>
  <c r="K30" i="4"/>
  <c r="J30" i="4"/>
  <c r="N30" i="4"/>
  <c r="K39" i="4"/>
  <c r="J39" i="4"/>
  <c r="N39" i="4"/>
  <c r="K59" i="4"/>
  <c r="J59" i="4"/>
  <c r="O59" i="4"/>
  <c r="M18" i="5"/>
  <c r="N73" i="5"/>
  <c r="L73" i="5" s="1"/>
  <c r="O73" i="5" s="1"/>
  <c r="M72" i="5"/>
  <c r="O19" i="5"/>
  <c r="N75" i="5"/>
  <c r="L75" i="5" s="1"/>
  <c r="O75" i="5" s="1"/>
  <c r="N74" i="5"/>
  <c r="L74" i="5" s="1"/>
  <c r="O74" i="5" s="1"/>
  <c r="I32" i="4"/>
  <c r="I65" i="4"/>
  <c r="I25" i="4"/>
  <c r="I27" i="4"/>
  <c r="I47" i="4"/>
  <c r="I40" i="4"/>
  <c r="I61" i="4"/>
  <c r="I33" i="4"/>
  <c r="I67" i="4"/>
  <c r="I58" i="4"/>
  <c r="I62" i="4"/>
  <c r="I26" i="4"/>
  <c r="I34" i="4"/>
  <c r="I57" i="4"/>
  <c r="I31" i="4"/>
  <c r="I55" i="4"/>
  <c r="I44" i="4"/>
  <c r="I69" i="4"/>
  <c r="I41" i="4"/>
  <c r="I68" i="4"/>
  <c r="I56" i="4"/>
  <c r="I28" i="4"/>
  <c r="I42" i="4"/>
  <c r="I23" i="4"/>
  <c r="I43" i="4"/>
  <c r="I71" i="4"/>
  <c r="I53" i="4"/>
  <c r="I29" i="4"/>
  <c r="I49" i="4"/>
  <c r="I66" i="4"/>
  <c r="I60" i="4"/>
  <c r="I64" i="4"/>
  <c r="I22" i="4"/>
  <c r="I20" i="4"/>
  <c r="I46" i="4"/>
  <c r="I35" i="4"/>
  <c r="I51" i="4"/>
  <c r="I36" i="4"/>
  <c r="I52" i="4"/>
  <c r="I21" i="4"/>
  <c r="I37" i="4"/>
  <c r="K52" i="4" l="1"/>
  <c r="J52" i="4"/>
  <c r="O52" i="4"/>
  <c r="K46" i="4"/>
  <c r="J46" i="4"/>
  <c r="O46" i="4"/>
  <c r="K60" i="4"/>
  <c r="J60" i="4"/>
  <c r="O60" i="4"/>
  <c r="K53" i="4"/>
  <c r="J53" i="4"/>
  <c r="O53" i="4"/>
  <c r="K42" i="4"/>
  <c r="J42" i="4"/>
  <c r="O42" i="4"/>
  <c r="K41" i="4"/>
  <c r="J41" i="4"/>
  <c r="O41" i="4"/>
  <c r="K31" i="4"/>
  <c r="J31" i="4"/>
  <c r="N31" i="4"/>
  <c r="K62" i="4"/>
  <c r="J62" i="4"/>
  <c r="O62" i="4"/>
  <c r="K61" i="4"/>
  <c r="J61" i="4"/>
  <c r="O61" i="4"/>
  <c r="K25" i="4"/>
  <c r="J25" i="4"/>
  <c r="N25" i="4"/>
  <c r="K36" i="4"/>
  <c r="J36" i="4"/>
  <c r="N36" i="4"/>
  <c r="K20" i="4"/>
  <c r="J20" i="4"/>
  <c r="N20" i="4"/>
  <c r="K66" i="4"/>
  <c r="J66" i="4"/>
  <c r="O66" i="4"/>
  <c r="K71" i="4"/>
  <c r="J71" i="4"/>
  <c r="O71" i="4"/>
  <c r="K28" i="4"/>
  <c r="J28" i="4"/>
  <c r="N28" i="4"/>
  <c r="K69" i="4"/>
  <c r="J69" i="4"/>
  <c r="O69" i="4"/>
  <c r="J57" i="4"/>
  <c r="K57" i="4"/>
  <c r="O57" i="4"/>
  <c r="K58" i="4"/>
  <c r="J58" i="4"/>
  <c r="O58" i="4"/>
  <c r="K40" i="4"/>
  <c r="J40" i="4"/>
  <c r="O40" i="4"/>
  <c r="K65" i="4"/>
  <c r="J65" i="4"/>
  <c r="O65" i="4"/>
  <c r="K37" i="4"/>
  <c r="J37" i="4"/>
  <c r="N37" i="4"/>
  <c r="K51" i="4"/>
  <c r="J51" i="4"/>
  <c r="O51" i="4"/>
  <c r="K22" i="4"/>
  <c r="J22" i="4"/>
  <c r="N22" i="4"/>
  <c r="K49" i="4"/>
  <c r="J49" i="4"/>
  <c r="O49" i="4"/>
  <c r="K43" i="4"/>
  <c r="J43" i="4"/>
  <c r="O43" i="4"/>
  <c r="K56" i="4"/>
  <c r="J56" i="4"/>
  <c r="O56" i="4"/>
  <c r="K44" i="4"/>
  <c r="J44" i="4"/>
  <c r="O44" i="4"/>
  <c r="K34" i="4"/>
  <c r="J34" i="4"/>
  <c r="N34" i="4"/>
  <c r="K67" i="4"/>
  <c r="J67" i="4"/>
  <c r="O67" i="4"/>
  <c r="K47" i="4"/>
  <c r="J47" i="4"/>
  <c r="O47" i="4"/>
  <c r="K32" i="4"/>
  <c r="J32" i="4"/>
  <c r="N32" i="4"/>
  <c r="K21" i="4"/>
  <c r="J21" i="4"/>
  <c r="N21" i="4"/>
  <c r="K35" i="4"/>
  <c r="J35" i="4"/>
  <c r="N35" i="4"/>
  <c r="K64" i="4"/>
  <c r="J64" i="4"/>
  <c r="O64" i="4"/>
  <c r="K29" i="4"/>
  <c r="J29" i="4"/>
  <c r="N29" i="4"/>
  <c r="K23" i="4"/>
  <c r="J23" i="4"/>
  <c r="N23" i="4"/>
  <c r="K68" i="4"/>
  <c r="J68" i="4"/>
  <c r="O68" i="4"/>
  <c r="K55" i="4"/>
  <c r="J55" i="4"/>
  <c r="O55" i="4"/>
  <c r="K26" i="4"/>
  <c r="J26" i="4"/>
  <c r="N26" i="4"/>
  <c r="K33" i="4"/>
  <c r="J33" i="4"/>
  <c r="N33" i="4"/>
  <c r="K27" i="4"/>
  <c r="J27" i="4"/>
  <c r="N27" i="4"/>
  <c r="O18" i="5"/>
  <c r="O72" i="5"/>
  <c r="L72" i="5"/>
  <c r="L18" i="5"/>
  <c r="P16" i="5" s="1"/>
  <c r="P15" i="5" s="1"/>
  <c r="N72" i="5"/>
  <c r="N16" i="5" s="1"/>
  <c r="I18" i="4"/>
  <c r="I16" i="4" s="1"/>
  <c r="N18" i="4" l="1"/>
  <c r="J18" i="4"/>
  <c r="O16" i="5"/>
  <c r="P17" i="5"/>
  <c r="K18" i="4"/>
  <c r="K16" i="4" s="1"/>
  <c r="J16" i="4"/>
  <c r="P19" i="4" l="1"/>
  <c r="P14" i="4"/>
  <c r="R11" i="4" l="1"/>
  <c r="M74" i="4" l="1"/>
  <c r="M73" i="4"/>
  <c r="M75" i="4"/>
  <c r="L33" i="4"/>
  <c r="O33" i="4" s="1"/>
  <c r="L36" i="4"/>
  <c r="O36" i="4" s="1"/>
  <c r="L34" i="4"/>
  <c r="O34" i="4" s="1"/>
  <c r="L23" i="4"/>
  <c r="O23" i="4" s="1"/>
  <c r="L39" i="4"/>
  <c r="O39" i="4" s="1"/>
  <c r="L21" i="4"/>
  <c r="O21" i="4" s="1"/>
  <c r="L37" i="4"/>
  <c r="O37" i="4" s="1"/>
  <c r="L22" i="4"/>
  <c r="O22" i="4" s="1"/>
  <c r="L38" i="4"/>
  <c r="O38" i="4" s="1"/>
  <c r="L27" i="4"/>
  <c r="O27" i="4" s="1"/>
  <c r="L24" i="4"/>
  <c r="O24" i="4" s="1"/>
  <c r="L25" i="4"/>
  <c r="O25" i="4" s="1"/>
  <c r="L26" i="4"/>
  <c r="O26" i="4" s="1"/>
  <c r="L20" i="4"/>
  <c r="O20" i="4" s="1"/>
  <c r="L31" i="4"/>
  <c r="O31" i="4" s="1"/>
  <c r="L29" i="4"/>
  <c r="O29" i="4" s="1"/>
  <c r="L28" i="4"/>
  <c r="O28" i="4" s="1"/>
  <c r="L30" i="4"/>
  <c r="O30" i="4" s="1"/>
  <c r="L32" i="4"/>
  <c r="O32" i="4" s="1"/>
  <c r="L35" i="4"/>
  <c r="O35" i="4" s="1"/>
  <c r="N73" i="4" l="1"/>
  <c r="L73" i="4" s="1"/>
  <c r="M72" i="4"/>
  <c r="N74" i="4"/>
  <c r="L74" i="4" s="1"/>
  <c r="O74" i="4" s="1"/>
  <c r="N75" i="4"/>
  <c r="L75" i="4" s="1"/>
  <c r="O75" i="4"/>
  <c r="M18" i="4"/>
  <c r="L19" i="4"/>
  <c r="O19" i="4" s="1"/>
  <c r="O18" i="4" s="1"/>
  <c r="L72" i="4" l="1"/>
  <c r="O73" i="4"/>
  <c r="O72" i="4" s="1"/>
  <c r="O16" i="4" s="1"/>
  <c r="M16" i="4"/>
  <c r="L18" i="4"/>
  <c r="P16" i="4" s="1"/>
  <c r="P15" i="4" s="1"/>
  <c r="N72" i="4"/>
  <c r="N16" i="4" s="1"/>
  <c r="L16" i="4" l="1"/>
  <c r="P17" i="4" s="1"/>
</calcChain>
</file>

<file path=xl/comments1.xml><?xml version="1.0" encoding="utf-8"?>
<comments xmlns="http://schemas.openxmlformats.org/spreadsheetml/2006/main">
  <authors>
    <author>Admin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10%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10%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10%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10%</t>
        </r>
      </text>
    </comment>
  </commentList>
</comments>
</file>

<file path=xl/sharedStrings.xml><?xml version="1.0" encoding="utf-8"?>
<sst xmlns="http://schemas.openxmlformats.org/spreadsheetml/2006/main" count="821" uniqueCount="108">
  <si>
    <t>(Kèm theo Công văn số              /SNNMT-PTNT ngày        /6/2025 của Sở Nông nghiệp và Môi trường)</t>
  </si>
  <si>
    <t>triệu đồng</t>
  </si>
  <si>
    <t>Cấp tỉnh 10%</t>
  </si>
  <si>
    <t xml:space="preserve">Hệ số điểm phân bổ </t>
  </si>
  <si>
    <t>xã khu vực III/BG/ATK  (XK)</t>
  </si>
  <si>
    <t xml:space="preserve"> xã ưu tiên đạt NTM (H)</t>
  </si>
  <si>
    <t>xóm ĐBKK  (TDK)</t>
  </si>
  <si>
    <t>TT</t>
  </si>
  <si>
    <t>Số xóm ĐBKK</t>
  </si>
  <si>
    <t>Xã ĐBKK</t>
  </si>
  <si>
    <t>Xã ATK</t>
  </si>
  <si>
    <t>Ghi chú</t>
  </si>
  <si>
    <t>Điểm phân bổ của xã</t>
  </si>
  <si>
    <t>Tổng</t>
  </si>
  <si>
    <t>TỔNG</t>
  </si>
  <si>
    <t>SỞ, BAN, NGÀNH TỈNH (10%)</t>
  </si>
  <si>
    <t>CẤP XÃ (90%)</t>
  </si>
  <si>
    <t>Phục Hòa</t>
  </si>
  <si>
    <t>X</t>
  </si>
  <si>
    <t>Quảng Uyên</t>
  </si>
  <si>
    <t>Hòa An</t>
  </si>
  <si>
    <t>Trùng Khánh</t>
  </si>
  <si>
    <t>Nam Tuấn</t>
  </si>
  <si>
    <t>Bế Văn Đàn</t>
  </si>
  <si>
    <t>Hạnh Phúc</t>
  </si>
  <si>
    <t>Trường Hà</t>
  </si>
  <si>
    <t>Đông Khê</t>
  </si>
  <si>
    <t>Trà Lĩnh</t>
  </si>
  <si>
    <t>Thạch An</t>
  </si>
  <si>
    <t>Đức Long</t>
  </si>
  <si>
    <t>Bảo Lạc</t>
  </si>
  <si>
    <t>Bảo Lâm</t>
  </si>
  <si>
    <t>Hạ Lang</t>
  </si>
  <si>
    <t>Thông Nông</t>
  </si>
  <si>
    <t>Hà Quảng</t>
  </si>
  <si>
    <t>Đàm Thủy</t>
  </si>
  <si>
    <t>Nguyên Bình</t>
  </si>
  <si>
    <t>Độc Lập</t>
  </si>
  <si>
    <t>Tam Kim</t>
  </si>
  <si>
    <t>Minh Khai</t>
  </si>
  <si>
    <t>Vinh Quý</t>
  </si>
  <si>
    <t>Kim Đồng</t>
  </si>
  <si>
    <t>Phan Thanh</t>
  </si>
  <si>
    <t>Minh Tâm</t>
  </si>
  <si>
    <t>Khánh Xuân</t>
  </si>
  <si>
    <t>Quang Long</t>
  </si>
  <si>
    <t>Thành Công</t>
  </si>
  <si>
    <t>Nam Quang</t>
  </si>
  <si>
    <t>Lý Bôn</t>
  </si>
  <si>
    <t>Yên Thổ</t>
  </si>
  <si>
    <t>Thanh Long</t>
  </si>
  <si>
    <t>Tổng Cọt</t>
  </si>
  <si>
    <t>Tĩnh Túc</t>
  </si>
  <si>
    <t>Nguyễn Huệ</t>
  </si>
  <si>
    <t>Cần Yên</t>
  </si>
  <si>
    <t>Cốc Pàng</t>
  </si>
  <si>
    <t>Bạch Đằng</t>
  </si>
  <si>
    <t>Ca Thành</t>
  </si>
  <si>
    <t>Canh Tân</t>
  </si>
  <si>
    <t>Lũng Nặm</t>
  </si>
  <si>
    <t>Quang Trung</t>
  </si>
  <si>
    <t>Đình Phong</t>
  </si>
  <si>
    <t>Xuân Trường</t>
  </si>
  <si>
    <t>Cô Ba</t>
  </si>
  <si>
    <t>Lý Quốc</t>
  </si>
  <si>
    <t>Sơn Lộ</t>
  </si>
  <si>
    <t>Hưng Đạo</t>
  </si>
  <si>
    <t>Huy Giáp</t>
  </si>
  <si>
    <t>Quảng Lâm</t>
  </si>
  <si>
    <t>Quang Hán</t>
  </si>
  <si>
    <t>Đoài Dương</t>
  </si>
  <si>
    <t>DỰ KIẾN PHƯƠNG ÁN PHÂN BỔ NGÂN SÁCH TRUNG ƯƠNG VÀ ĐỐI ỨNG NGÂN SÁCH ĐỊA PHƯƠNG</t>
  </si>
  <si>
    <t>Tổng điểm phân bổ toàn tỉnh  (T)</t>
  </si>
  <si>
    <t>Giá trị của 01 điểm phân bổ (G) (triệu đồng/điểm)</t>
  </si>
  <si>
    <t xml:space="preserve">Thực trạng </t>
  </si>
  <si>
    <t>Đầu tư phát triển</t>
  </si>
  <si>
    <t>Kinh phí thường xuyên</t>
  </si>
  <si>
    <t>ĐƠN VỊ</t>
  </si>
  <si>
    <r>
      <t xml:space="preserve">Cấp xã, xóm 90% </t>
    </r>
    <r>
      <rPr>
        <b/>
        <sz val="10"/>
        <color theme="1"/>
        <rFont val="Times New Roman"/>
        <family val="1"/>
      </rPr>
      <t>(V)</t>
    </r>
  </si>
  <si>
    <t>Dự kiến TW giao</t>
  </si>
  <si>
    <t>Cấp tỉnh</t>
  </si>
  <si>
    <t>Cấp xã</t>
  </si>
  <si>
    <t>Tỷ lệ của cấp xã</t>
  </si>
  <si>
    <t>Dự kiến phân bổ vốn NSTW giai đoạn 2026-2030 
(triệu đồng)</t>
  </si>
  <si>
    <t>Ngân sách trung ương</t>
  </si>
  <si>
    <t>Dự kiến Tổng vốn NSTW giao</t>
  </si>
  <si>
    <t>Đối ứng NSĐP (13%/NSTW)</t>
  </si>
  <si>
    <t>KP thường xuyên</t>
  </si>
  <si>
    <t>Xã BG</t>
  </si>
  <si>
    <t>Cấp xã bố trí</t>
  </si>
  <si>
    <t>Cấp tỉnh bố trí</t>
  </si>
  <si>
    <t>CẤP PHƯỜNG</t>
  </si>
  <si>
    <t>I</t>
  </si>
  <si>
    <t>II</t>
  </si>
  <si>
    <t>III</t>
  </si>
  <si>
    <t>Thục Phán</t>
  </si>
  <si>
    <t>Nùng Chí Cao</t>
  </si>
  <si>
    <t>Tân Giang</t>
  </si>
  <si>
    <t xml:space="preserve">Phường khu vực II </t>
  </si>
  <si>
    <t>Phường ATK</t>
  </si>
  <si>
    <t>xã khu vực III</t>
  </si>
  <si>
    <t>Dự kiến phân bổ vốn đối ứng giai đoạn 2026-2030 (triệu đồng)</t>
  </si>
  <si>
    <t>BQ/XÃ</t>
  </si>
  <si>
    <t>Hệ số điểm phân bổ vốn đối ứng cho các xã, phường</t>
  </si>
  <si>
    <t>Phụ lục 2b: PHƯƠNG ÁN 2</t>
  </si>
  <si>
    <t>Phụ lục 2a: PHƯƠNG ÁN 1</t>
  </si>
  <si>
    <t>Phụ lục 2c: PHƯƠNG ÁN 3</t>
  </si>
  <si>
    <t>Phụ lục 2d: PHƯƠNG ÁN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</si>
</sst>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* #,##0.000000_);_(* \(#,##0.000000\);_(* &quot;-&quot;??_);_(@_)"/>
    <numFmt numFmtId="166" formatCode="_(* #,##0_);_(* \(#,##0\);_(* &quot;-&quot;??_);_(@_)"/>
    <numFmt numFmtId="167" formatCode="0.000%"/>
    <numFmt numFmtId="168" formatCode="_(* #,##0.000_);_(* \(#,##0.000\);_(* &quot;-&quot;??_);_(@_)"/>
    <numFmt numFmtId="169" formatCode="_(* #,##0.000_);_(* \(#,##0.000\);_(* &quot;-&quot;???_);_(@_)"/>
    <numFmt numFmtId="170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165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/>
    <xf numFmtId="0" fontId="5" fillId="0" borderId="0" xfId="0" applyFont="1"/>
    <xf numFmtId="165" fontId="3" fillId="0" borderId="0" xfId="1" applyNumberFormat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2" borderId="1" xfId="1" applyFont="1" applyFill="1" applyBorder="1"/>
    <xf numFmtId="0" fontId="6" fillId="0" borderId="0" xfId="0" applyFont="1"/>
    <xf numFmtId="166" fontId="2" fillId="0" borderId="0" xfId="0" applyNumberFormat="1" applyFont="1"/>
    <xf numFmtId="165" fontId="3" fillId="0" borderId="0" xfId="1" applyNumberFormat="1" applyFont="1" applyFill="1" applyBorder="1" applyAlignment="1"/>
    <xf numFmtId="0" fontId="4" fillId="0" borderId="0" xfId="0" applyFont="1" applyFill="1"/>
    <xf numFmtId="165" fontId="3" fillId="0" borderId="0" xfId="1" applyNumberFormat="1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1" applyFont="1" applyFill="1"/>
    <xf numFmtId="165" fontId="4" fillId="0" borderId="0" xfId="1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165" fontId="2" fillId="0" borderId="0" xfId="1" applyNumberFormat="1" applyFont="1" applyFill="1"/>
    <xf numFmtId="164" fontId="2" fillId="0" borderId="0" xfId="1" applyFont="1" applyFill="1"/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Alignment="1">
      <alignment wrapText="1"/>
    </xf>
    <xf numFmtId="169" fontId="4" fillId="0" borderId="0" xfId="0" applyNumberFormat="1" applyFont="1" applyAlignment="1">
      <alignment wrapText="1"/>
    </xf>
    <xf numFmtId="164" fontId="4" fillId="0" borderId="0" xfId="1" applyFont="1" applyFill="1" applyAlignment="1">
      <alignment horizontal="center" wrapText="1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right"/>
    </xf>
    <xf numFmtId="167" fontId="4" fillId="2" borderId="1" xfId="2" applyNumberFormat="1" applyFont="1" applyFill="1" applyBorder="1"/>
    <xf numFmtId="164" fontId="4" fillId="2" borderId="1" xfId="1" applyFont="1" applyFill="1" applyBorder="1" applyAlignment="1">
      <alignment vertical="center"/>
    </xf>
    <xf numFmtId="164" fontId="6" fillId="2" borderId="1" xfId="1" applyFont="1" applyFill="1" applyBorder="1"/>
    <xf numFmtId="167" fontId="6" fillId="2" borderId="1" xfId="2" applyNumberFormat="1" applyFont="1" applyFill="1" applyBorder="1"/>
    <xf numFmtId="164" fontId="2" fillId="0" borderId="0" xfId="1" applyFont="1" applyFill="1" applyAlignment="1">
      <alignment horizontal="center"/>
    </xf>
    <xf numFmtId="164" fontId="3" fillId="0" borderId="0" xfId="1" applyFont="1" applyFill="1" applyAlignment="1">
      <alignment horizont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68" fontId="2" fillId="0" borderId="1" xfId="1" applyNumberFormat="1" applyFont="1" applyFill="1" applyBorder="1"/>
    <xf numFmtId="0" fontId="2" fillId="0" borderId="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6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0" fontId="6" fillId="2" borderId="1" xfId="2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3" fillId="0" borderId="0" xfId="1" applyFont="1" applyFill="1" applyBorder="1"/>
    <xf numFmtId="164" fontId="4" fillId="2" borderId="1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wrapText="1"/>
    </xf>
    <xf numFmtId="164" fontId="4" fillId="0" borderId="0" xfId="1" applyFont="1" applyFill="1" applyBorder="1" applyAlignment="1">
      <alignment wrapText="1"/>
    </xf>
    <xf numFmtId="164" fontId="4" fillId="0" borderId="0" xfId="1" applyFont="1" applyFill="1" applyBorder="1" applyAlignment="1">
      <alignment horizontal="center" vertical="center" wrapText="1"/>
    </xf>
    <xf numFmtId="164" fontId="4" fillId="0" borderId="0" xfId="1" applyFont="1" applyFill="1" applyBorder="1"/>
    <xf numFmtId="164" fontId="6" fillId="0" borderId="0" xfId="1" applyFont="1" applyFill="1" applyBorder="1"/>
    <xf numFmtId="10" fontId="6" fillId="0" borderId="0" xfId="2" applyNumberFormat="1" applyFont="1" applyFill="1" applyBorder="1"/>
    <xf numFmtId="164" fontId="3" fillId="0" borderId="0" xfId="1" applyFont="1" applyFill="1" applyBorder="1" applyAlignment="1"/>
    <xf numFmtId="164" fontId="4" fillId="0" borderId="0" xfId="1" applyFont="1" applyFill="1" applyBorder="1" applyAlignment="1">
      <alignment horizontal="center"/>
    </xf>
    <xf numFmtId="164" fontId="4" fillId="0" borderId="0" xfId="1" applyFont="1" applyBorder="1" applyAlignment="1">
      <alignment vertical="center"/>
    </xf>
    <xf numFmtId="0" fontId="2" fillId="0" borderId="0" xfId="0" applyFont="1" applyBorder="1"/>
    <xf numFmtId="166" fontId="2" fillId="0" borderId="1" xfId="1" applyNumberFormat="1" applyFont="1" applyFill="1" applyBorder="1"/>
    <xf numFmtId="164" fontId="4" fillId="2" borderId="2" xfId="1" applyNumberFormat="1" applyFont="1" applyFill="1" applyBorder="1" applyAlignment="1">
      <alignment horizontal="center" wrapText="1"/>
    </xf>
    <xf numFmtId="170" fontId="3" fillId="0" borderId="0" xfId="1" applyNumberFormat="1" applyFont="1" applyFill="1" applyAlignment="1">
      <alignment wrapText="1"/>
    </xf>
    <xf numFmtId="170" fontId="4" fillId="0" borderId="0" xfId="1" applyNumberFormat="1" applyFont="1" applyFill="1" applyAlignment="1">
      <alignment wrapText="1"/>
    </xf>
    <xf numFmtId="170" fontId="4" fillId="0" borderId="0" xfId="1" applyNumberFormat="1" applyFont="1" applyFill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vertical="center"/>
    </xf>
    <xf numFmtId="164" fontId="5" fillId="0" borderId="1" xfId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/>
    <xf numFmtId="164" fontId="4" fillId="0" borderId="1" xfId="0" applyNumberFormat="1" applyFont="1" applyBorder="1" applyAlignment="1">
      <alignment wrapText="1"/>
    </xf>
    <xf numFmtId="164" fontId="4" fillId="0" borderId="1" xfId="1" applyFont="1" applyBorder="1"/>
    <xf numFmtId="0" fontId="2" fillId="0" borderId="1" xfId="0" applyFont="1" applyBorder="1"/>
    <xf numFmtId="168" fontId="5" fillId="0" borderId="1" xfId="1" applyNumberFormat="1" applyFont="1" applyFill="1" applyBorder="1"/>
    <xf numFmtId="0" fontId="3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vertical="center"/>
    </xf>
    <xf numFmtId="166" fontId="5" fillId="0" borderId="1" xfId="1" applyNumberFormat="1" applyFont="1" applyFill="1" applyBorder="1"/>
    <xf numFmtId="166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wrapText="1"/>
    </xf>
    <xf numFmtId="164" fontId="2" fillId="0" borderId="1" xfId="0" applyNumberFormat="1" applyFont="1" applyBorder="1"/>
    <xf numFmtId="164" fontId="2" fillId="0" borderId="1" xfId="1" applyFont="1" applyBorder="1"/>
    <xf numFmtId="164" fontId="3" fillId="0" borderId="0" xfId="0" applyNumberFormat="1" applyFont="1"/>
    <xf numFmtId="168" fontId="4" fillId="0" borderId="0" xfId="0" applyNumberFormat="1" applyFont="1"/>
    <xf numFmtId="164" fontId="5" fillId="0" borderId="1" xfId="0" applyNumberFormat="1" applyFont="1" applyBorder="1" applyAlignment="1">
      <alignment wrapText="1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164" fontId="4" fillId="0" borderId="0" xfId="0" applyNumberFormat="1" applyFont="1"/>
    <xf numFmtId="164" fontId="4" fillId="3" borderId="1" xfId="1" applyFont="1" applyFill="1" applyBorder="1" applyAlignment="1">
      <alignment horizontal="center" wrapText="1"/>
    </xf>
    <xf numFmtId="164" fontId="4" fillId="3" borderId="1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vertical="center" wrapText="1"/>
    </xf>
    <xf numFmtId="169" fontId="4" fillId="0" borderId="0" xfId="0" applyNumberFormat="1" applyFont="1"/>
    <xf numFmtId="164" fontId="4" fillId="2" borderId="1" xfId="1" applyNumberFormat="1" applyFont="1" applyFill="1" applyBorder="1" applyAlignment="1">
      <alignment horizontal="center" wrapText="1"/>
    </xf>
    <xf numFmtId="164" fontId="3" fillId="0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169" fontId="2" fillId="0" borderId="1" xfId="0" applyNumberFormat="1" applyFont="1" applyFill="1" applyBorder="1" applyAlignment="1">
      <alignment wrapText="1"/>
    </xf>
    <xf numFmtId="164" fontId="2" fillId="2" borderId="1" xfId="1" applyFont="1" applyFill="1" applyBorder="1" applyAlignment="1">
      <alignment horizontal="center" wrapText="1"/>
    </xf>
    <xf numFmtId="164" fontId="5" fillId="0" borderId="0" xfId="0" applyNumberFormat="1" applyFont="1"/>
    <xf numFmtId="164" fontId="3" fillId="2" borderId="1" xfId="1" applyFont="1" applyFill="1" applyBorder="1"/>
    <xf numFmtId="164" fontId="3" fillId="2" borderId="1" xfId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2" borderId="2" xfId="1" applyFont="1" applyFill="1" applyBorder="1" applyAlignment="1">
      <alignment horizontal="center" wrapText="1"/>
    </xf>
    <xf numFmtId="164" fontId="3" fillId="2" borderId="3" xfId="1" applyFont="1" applyFill="1" applyBorder="1" applyAlignment="1">
      <alignment horizontal="center" wrapText="1"/>
    </xf>
    <xf numFmtId="164" fontId="3" fillId="2" borderId="4" xfId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wrapText="1"/>
    </xf>
    <xf numFmtId="164" fontId="4" fillId="2" borderId="3" xfId="1" applyFont="1" applyFill="1" applyBorder="1" applyAlignment="1">
      <alignment horizontal="center" wrapText="1"/>
    </xf>
    <xf numFmtId="164" fontId="4" fillId="2" borderId="4" xfId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workbookViewId="0">
      <selection sqref="A1:L1"/>
    </sheetView>
  </sheetViews>
  <sheetFormatPr defaultColWidth="9.1328125" defaultRowHeight="15.4" x14ac:dyDescent="0.45"/>
  <cols>
    <col min="1" max="1" width="6.86328125" style="1" customWidth="1"/>
    <col min="2" max="2" width="25.3984375" style="1" customWidth="1"/>
    <col min="3" max="3" width="15.73046875" style="14" customWidth="1"/>
    <col min="4" max="4" width="13.265625" style="9" customWidth="1"/>
    <col min="5" max="5" width="12" style="9" customWidth="1"/>
    <col min="6" max="6" width="15.59765625" style="9" customWidth="1"/>
    <col min="7" max="7" width="10" style="9" customWidth="1"/>
    <col min="8" max="8" width="15.3984375" style="3" customWidth="1"/>
    <col min="9" max="9" width="15.59765625" style="4" customWidth="1"/>
    <col min="10" max="10" width="18" style="4" customWidth="1"/>
    <col min="11" max="11" width="17.1328125" style="4" customWidth="1"/>
    <col min="12" max="12" width="13.73046875" style="4" customWidth="1"/>
    <col min="13" max="13" width="15" style="1" customWidth="1"/>
    <col min="14" max="14" width="15.265625" style="1" customWidth="1"/>
    <col min="15" max="15" width="16.3984375" style="1" customWidth="1"/>
    <col min="16" max="16" width="15.265625" style="1" customWidth="1"/>
    <col min="17" max="17" width="11.3984375" style="1" customWidth="1"/>
    <col min="18" max="18" width="11.73046875" style="1" customWidth="1"/>
    <col min="19" max="16384" width="9.1328125" style="1"/>
  </cols>
  <sheetData>
    <row r="1" spans="1:18" x14ac:dyDescent="0.45">
      <c r="A1" s="142" t="s">
        <v>105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8" x14ac:dyDescent="0.45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8" x14ac:dyDescent="0.4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5" spans="1:18" ht="24" customHeight="1" x14ac:dyDescent="0.45">
      <c r="B5" s="17" t="s">
        <v>85</v>
      </c>
      <c r="C5" s="77">
        <v>3333210</v>
      </c>
      <c r="D5" s="39" t="s">
        <v>1</v>
      </c>
      <c r="E5" s="30"/>
      <c r="F5" s="18"/>
      <c r="G5" s="2"/>
      <c r="H5" s="19"/>
      <c r="I5" s="20"/>
      <c r="J5" s="20"/>
      <c r="K5" s="20"/>
    </row>
    <row r="6" spans="1:18" ht="15.75" customHeight="1" x14ac:dyDescent="0.45">
      <c r="A6" s="5"/>
      <c r="B6" s="21" t="s">
        <v>2</v>
      </c>
      <c r="C6" s="78">
        <f>C5-C7</f>
        <v>333210</v>
      </c>
      <c r="D6" s="30" t="s">
        <v>1</v>
      </c>
      <c r="E6" s="30"/>
      <c r="F6" s="22"/>
      <c r="G6" s="6"/>
      <c r="H6" s="144" t="s">
        <v>84</v>
      </c>
      <c r="I6" s="145"/>
      <c r="J6" s="145"/>
      <c r="K6" s="146"/>
      <c r="L6" s="66"/>
      <c r="M6" s="134"/>
      <c r="N6" s="134"/>
      <c r="O6" s="134"/>
      <c r="P6" s="134"/>
      <c r="Q6" s="134"/>
      <c r="R6" s="134"/>
    </row>
    <row r="7" spans="1:18" ht="15.75" customHeight="1" x14ac:dyDescent="0.45">
      <c r="A7" s="5"/>
      <c r="B7" s="21" t="s">
        <v>78</v>
      </c>
      <c r="C7" s="78">
        <v>3000000</v>
      </c>
      <c r="D7" s="79">
        <v>3000000</v>
      </c>
      <c r="E7" s="30"/>
      <c r="F7" s="22"/>
      <c r="G7" s="6"/>
      <c r="H7" s="132"/>
      <c r="I7" s="122" t="s">
        <v>13</v>
      </c>
      <c r="J7" s="122" t="s">
        <v>75</v>
      </c>
      <c r="K7" s="133" t="s">
        <v>87</v>
      </c>
      <c r="L7" s="67"/>
      <c r="M7" s="136" t="s">
        <v>103</v>
      </c>
      <c r="N7" s="136"/>
      <c r="O7" s="136"/>
      <c r="P7" s="136"/>
      <c r="Q7" s="139" t="s">
        <v>72</v>
      </c>
      <c r="R7" s="135" t="s">
        <v>73</v>
      </c>
    </row>
    <row r="8" spans="1:18" ht="18.75" customHeight="1" x14ac:dyDescent="0.45">
      <c r="A8" s="59"/>
      <c r="B8" s="136" t="s">
        <v>3</v>
      </c>
      <c r="C8" s="136"/>
      <c r="D8" s="136"/>
      <c r="E8" s="139" t="s">
        <v>72</v>
      </c>
      <c r="F8" s="147" t="s">
        <v>73</v>
      </c>
      <c r="G8" s="64"/>
      <c r="H8" s="33" t="s">
        <v>79</v>
      </c>
      <c r="I8" s="12">
        <f>J8+K8</f>
        <v>3333210</v>
      </c>
      <c r="J8" s="12">
        <v>2481390</v>
      </c>
      <c r="K8" s="12">
        <v>851820</v>
      </c>
      <c r="L8" s="68"/>
      <c r="M8" s="136"/>
      <c r="N8" s="136"/>
      <c r="O8" s="136"/>
      <c r="P8" s="136"/>
      <c r="Q8" s="139"/>
      <c r="R8" s="135"/>
    </row>
    <row r="9" spans="1:18" ht="39.75" customHeight="1" x14ac:dyDescent="0.45">
      <c r="A9" s="59"/>
      <c r="B9" s="31" t="s">
        <v>4</v>
      </c>
      <c r="C9" s="116" t="s">
        <v>5</v>
      </c>
      <c r="D9" s="31" t="s">
        <v>6</v>
      </c>
      <c r="E9" s="139"/>
      <c r="F9" s="147"/>
      <c r="G9" s="64"/>
      <c r="H9" s="34" t="s">
        <v>80</v>
      </c>
      <c r="I9" s="12">
        <f>J9+K9</f>
        <v>333210</v>
      </c>
      <c r="J9" s="12">
        <v>100000</v>
      </c>
      <c r="K9" s="35">
        <v>233210</v>
      </c>
      <c r="L9" s="68"/>
      <c r="M9" s="136"/>
      <c r="N9" s="136"/>
      <c r="O9" s="136"/>
      <c r="P9" s="136"/>
      <c r="Q9" s="139"/>
      <c r="R9" s="135"/>
    </row>
    <row r="10" spans="1:18" ht="26.25" x14ac:dyDescent="0.45">
      <c r="A10" s="59"/>
      <c r="B10" s="63">
        <v>50</v>
      </c>
      <c r="C10" s="115">
        <v>0</v>
      </c>
      <c r="D10" s="32">
        <v>1</v>
      </c>
      <c r="E10" s="80">
        <f>(1*1100)+(53*50)+(53*0.4)</f>
        <v>3771.2</v>
      </c>
      <c r="F10" s="76">
        <f>C7/E10</f>
        <v>795.50275774289355</v>
      </c>
      <c r="G10" s="65"/>
      <c r="H10" s="12" t="s">
        <v>81</v>
      </c>
      <c r="I10" s="36">
        <f>J10+K10</f>
        <v>3000000</v>
      </c>
      <c r="J10" s="36">
        <f>J8-J9</f>
        <v>2381390</v>
      </c>
      <c r="K10" s="36">
        <f>K8-K9</f>
        <v>618610</v>
      </c>
      <c r="L10" s="69"/>
      <c r="M10" s="31" t="s">
        <v>100</v>
      </c>
      <c r="N10" s="31" t="s">
        <v>98</v>
      </c>
      <c r="O10" s="31" t="s">
        <v>99</v>
      </c>
      <c r="P10" s="31" t="s">
        <v>6</v>
      </c>
      <c r="Q10" s="139"/>
      <c r="R10" s="135"/>
    </row>
    <row r="11" spans="1:18" x14ac:dyDescent="0.45">
      <c r="A11" s="59"/>
      <c r="B11" s="23"/>
      <c r="C11" s="24"/>
      <c r="D11" s="38"/>
      <c r="E11" s="38"/>
      <c r="F11" s="25"/>
      <c r="G11" s="8"/>
      <c r="H11" s="12" t="s">
        <v>82</v>
      </c>
      <c r="I11" s="37">
        <f>I10/I10</f>
        <v>1</v>
      </c>
      <c r="J11" s="60">
        <f>J10/I10</f>
        <v>0.79379666666666671</v>
      </c>
      <c r="K11" s="60">
        <f>K10/I10</f>
        <v>0.20620333333333332</v>
      </c>
      <c r="L11" s="70"/>
      <c r="M11" s="63">
        <v>50</v>
      </c>
      <c r="N11" s="63">
        <v>40</v>
      </c>
      <c r="O11" s="32">
        <v>50</v>
      </c>
      <c r="P11" s="32">
        <v>1</v>
      </c>
      <c r="Q11" s="80">
        <f>(M11*21)+2+(O11*1)+(N11*2)</f>
        <v>1182</v>
      </c>
      <c r="R11" s="120">
        <f>P14/Q11</f>
        <v>319.91702112080014</v>
      </c>
    </row>
    <row r="12" spans="1:18" s="74" customFormat="1" x14ac:dyDescent="0.45">
      <c r="A12" s="15"/>
      <c r="B12" s="148" t="s">
        <v>86</v>
      </c>
      <c r="C12" s="148"/>
      <c r="D12" s="71">
        <v>433310</v>
      </c>
      <c r="E12" s="15" t="s">
        <v>1</v>
      </c>
      <c r="F12" s="71"/>
      <c r="G12" s="62"/>
      <c r="H12" s="62"/>
      <c r="I12" s="68"/>
      <c r="J12" s="72"/>
      <c r="K12" s="72"/>
      <c r="L12" s="73"/>
    </row>
    <row r="13" spans="1:18" x14ac:dyDescent="0.45">
      <c r="A13" s="59"/>
      <c r="B13" s="25"/>
      <c r="C13" s="26"/>
      <c r="D13" s="25"/>
      <c r="E13" s="25"/>
      <c r="F13" s="25"/>
      <c r="G13" s="25"/>
      <c r="H13" s="27" t="s">
        <v>102</v>
      </c>
      <c r="I13" s="121">
        <f>I18/53</f>
        <v>56285.572481808507</v>
      </c>
      <c r="J13" s="20"/>
      <c r="K13" s="20"/>
      <c r="L13" s="20"/>
    </row>
    <row r="14" spans="1:18" s="10" customFormat="1" ht="37.5" customHeight="1" x14ac:dyDescent="0.4">
      <c r="A14" s="149" t="s">
        <v>7</v>
      </c>
      <c r="B14" s="149" t="s">
        <v>77</v>
      </c>
      <c r="C14" s="141" t="s">
        <v>74</v>
      </c>
      <c r="D14" s="151"/>
      <c r="E14" s="151"/>
      <c r="F14" s="151"/>
      <c r="G14" s="152"/>
      <c r="H14" s="149" t="s">
        <v>12</v>
      </c>
      <c r="I14" s="140" t="s">
        <v>83</v>
      </c>
      <c r="J14" s="140"/>
      <c r="K14" s="141"/>
      <c r="L14" s="137" t="s">
        <v>101</v>
      </c>
      <c r="M14" s="137"/>
      <c r="N14" s="137"/>
      <c r="O14" s="138" t="s">
        <v>14</v>
      </c>
      <c r="P14" s="114">
        <f>433310-M17-N18</f>
        <v>378141.91896478576</v>
      </c>
    </row>
    <row r="15" spans="1:18" s="11" customFormat="1" ht="29.25" customHeight="1" x14ac:dyDescent="0.4">
      <c r="A15" s="150"/>
      <c r="B15" s="150"/>
      <c r="C15" s="40" t="s">
        <v>8</v>
      </c>
      <c r="D15" s="61" t="s">
        <v>9</v>
      </c>
      <c r="E15" s="61" t="s">
        <v>10</v>
      </c>
      <c r="F15" s="61" t="s">
        <v>88</v>
      </c>
      <c r="G15" s="61" t="s">
        <v>11</v>
      </c>
      <c r="H15" s="150"/>
      <c r="I15" s="42" t="s">
        <v>13</v>
      </c>
      <c r="J15" s="42" t="s">
        <v>75</v>
      </c>
      <c r="K15" s="84" t="s">
        <v>76</v>
      </c>
      <c r="L15" s="42" t="s">
        <v>13</v>
      </c>
      <c r="M15" s="101" t="s">
        <v>90</v>
      </c>
      <c r="N15" s="101" t="s">
        <v>89</v>
      </c>
      <c r="O15" s="138"/>
      <c r="P15" s="28">
        <f>P16-D12</f>
        <v>-42229.046787945554</v>
      </c>
    </row>
    <row r="16" spans="1:18" s="11" customFormat="1" ht="18.75" customHeight="1" x14ac:dyDescent="0.4">
      <c r="A16" s="61"/>
      <c r="B16" s="61" t="s">
        <v>14</v>
      </c>
      <c r="C16" s="40"/>
      <c r="D16" s="61"/>
      <c r="E16" s="61"/>
      <c r="F16" s="61"/>
      <c r="G16" s="61"/>
      <c r="H16" s="43"/>
      <c r="I16" s="42">
        <f>I17+I18</f>
        <v>3316345.3415358509</v>
      </c>
      <c r="J16" s="42">
        <f>J17+J18</f>
        <v>2468002.8903266871</v>
      </c>
      <c r="K16" s="84">
        <f>K17+K18</f>
        <v>848342.45120916422</v>
      </c>
      <c r="L16" s="102">
        <f>SUM(M16:N16)</f>
        <v>454424.52339397289</v>
      </c>
      <c r="M16" s="42">
        <f>M17+M18+M72</f>
        <v>421472.91896478581</v>
      </c>
      <c r="N16" s="42">
        <f>N17+N18+N72</f>
        <v>32951.604429187064</v>
      </c>
      <c r="O16" s="126">
        <f>O17+O18+O72</f>
        <v>3770769.8649298241</v>
      </c>
      <c r="P16" s="28">
        <f>SUM(L17:L18)</f>
        <v>391080.95321205445</v>
      </c>
    </row>
    <row r="17" spans="1:16" s="11" customFormat="1" ht="30" x14ac:dyDescent="0.4">
      <c r="A17" s="61" t="s">
        <v>92</v>
      </c>
      <c r="B17" s="61" t="s">
        <v>15</v>
      </c>
      <c r="C17" s="40"/>
      <c r="D17" s="61"/>
      <c r="E17" s="61"/>
      <c r="F17" s="61"/>
      <c r="G17" s="61"/>
      <c r="H17" s="61"/>
      <c r="I17" s="42">
        <v>333210</v>
      </c>
      <c r="J17" s="110">
        <v>100000</v>
      </c>
      <c r="K17" s="111">
        <v>233210</v>
      </c>
      <c r="L17" s="112">
        <f>SUM(M17:N17)</f>
        <v>43331</v>
      </c>
      <c r="M17" s="109">
        <f>10%*D12</f>
        <v>43331</v>
      </c>
      <c r="N17" s="42"/>
      <c r="O17" s="109">
        <f>L17+I17</f>
        <v>376541</v>
      </c>
      <c r="P17" s="28">
        <f>L16-D12</f>
        <v>21114.523393972893</v>
      </c>
    </row>
    <row r="18" spans="1:16" s="11" customFormat="1" ht="17.25" customHeight="1" x14ac:dyDescent="0.4">
      <c r="A18" s="44" t="s">
        <v>93</v>
      </c>
      <c r="B18" s="44" t="s">
        <v>16</v>
      </c>
      <c r="C18" s="45">
        <f>SUM(C19:C71)</f>
        <v>1100</v>
      </c>
      <c r="D18" s="61">
        <f t="shared" ref="D18:E18" si="0">COUNTA(D19:D71)</f>
        <v>53</v>
      </c>
      <c r="E18" s="61">
        <f t="shared" si="0"/>
        <v>18</v>
      </c>
      <c r="F18" s="61">
        <f>COUNTA(F19:F71)</f>
        <v>21</v>
      </c>
      <c r="G18" s="46">
        <f t="shared" ref="G18" si="1">COUNTA(G19:G71)</f>
        <v>0</v>
      </c>
      <c r="H18" s="81">
        <f>SUM(H19:H71)</f>
        <v>3750</v>
      </c>
      <c r="I18" s="42">
        <f>SUM(I19:I71)</f>
        <v>2983135.3415358509</v>
      </c>
      <c r="J18" s="42">
        <f>SUM(J19:J71)</f>
        <v>2368002.8903266871</v>
      </c>
      <c r="K18" s="84">
        <f>SUM(K19:K71)</f>
        <v>615132.45120916422</v>
      </c>
      <c r="L18" s="107">
        <f>M18+N18</f>
        <v>347749.95321205445</v>
      </c>
      <c r="M18" s="42">
        <f>SUM(M19:M39)</f>
        <v>335912.8721768402</v>
      </c>
      <c r="N18" s="42">
        <f>SUM(N19:N39)</f>
        <v>11837.081035214254</v>
      </c>
      <c r="O18" s="83">
        <f>SUM(O19:O71)</f>
        <v>3330885.2947479058</v>
      </c>
      <c r="P18" s="29"/>
    </row>
    <row r="19" spans="1:16" s="10" customFormat="1" ht="17.25" customHeight="1" x14ac:dyDescent="0.45">
      <c r="A19" s="47">
        <v>1</v>
      </c>
      <c r="B19" s="48" t="s">
        <v>17</v>
      </c>
      <c r="C19" s="49">
        <v>16</v>
      </c>
      <c r="D19" s="50" t="s">
        <v>18</v>
      </c>
      <c r="E19" s="50"/>
      <c r="F19" s="50" t="s">
        <v>18</v>
      </c>
      <c r="G19" s="51"/>
      <c r="H19" s="82">
        <f>50+0+C19</f>
        <v>66</v>
      </c>
      <c r="I19" s="52">
        <f>H19*$F$10</f>
        <v>52503.182011030971</v>
      </c>
      <c r="J19" s="75">
        <f>I19*$J$11</f>
        <v>41676.85086974968</v>
      </c>
      <c r="K19" s="85">
        <f>I19*$K$11</f>
        <v>10826.331141281289</v>
      </c>
      <c r="L19" s="113">
        <f>M19+N19</f>
        <v>16520.882876150317</v>
      </c>
      <c r="M19" s="52">
        <f>50*$R$11</f>
        <v>15995.851056040006</v>
      </c>
      <c r="N19" s="52">
        <f>I19*1%</f>
        <v>525.0318201103097</v>
      </c>
      <c r="O19" s="127">
        <f t="shared" ref="O19:O30" si="2">L19+I19</f>
        <v>69024.064887181288</v>
      </c>
      <c r="P19" s="106"/>
    </row>
    <row r="20" spans="1:16" s="10" customFormat="1" ht="17.25" customHeight="1" x14ac:dyDescent="0.45">
      <c r="A20" s="47">
        <v>2</v>
      </c>
      <c r="B20" s="48" t="s">
        <v>19</v>
      </c>
      <c r="C20" s="49">
        <v>21</v>
      </c>
      <c r="D20" s="50" t="s">
        <v>18</v>
      </c>
      <c r="E20" s="50" t="s">
        <v>18</v>
      </c>
      <c r="F20" s="50"/>
      <c r="G20" s="51"/>
      <c r="H20" s="82">
        <f t="shared" ref="H20:H37" si="3">50+0+C20</f>
        <v>71</v>
      </c>
      <c r="I20" s="52">
        <f t="shared" ref="I20:I70" si="4">H20*$F$10</f>
        <v>56480.695799745445</v>
      </c>
      <c r="J20" s="75">
        <f t="shared" ref="J20:J71" si="5">I20*$J$11</f>
        <v>44834.188056851934</v>
      </c>
      <c r="K20" s="85">
        <f t="shared" ref="K20:K71" si="6">I20*$K$11</f>
        <v>11646.507742893509</v>
      </c>
      <c r="L20" s="113">
        <f t="shared" ref="L20:L39" si="7">M20+N20</f>
        <v>16560.658014037461</v>
      </c>
      <c r="M20" s="52">
        <f t="shared" ref="M20:M39" si="8">50*$R$11</f>
        <v>15995.851056040006</v>
      </c>
      <c r="N20" s="52">
        <f t="shared" ref="N20:N39" si="9">I20*1%</f>
        <v>564.80695799745445</v>
      </c>
      <c r="O20" s="127">
        <f t="shared" si="2"/>
        <v>73041.353813782902</v>
      </c>
    </row>
    <row r="21" spans="1:16" s="10" customFormat="1" ht="17.25" customHeight="1" x14ac:dyDescent="0.45">
      <c r="A21" s="47">
        <v>3</v>
      </c>
      <c r="B21" s="48" t="s">
        <v>20</v>
      </c>
      <c r="C21" s="49">
        <v>22</v>
      </c>
      <c r="D21" s="50" t="s">
        <v>18</v>
      </c>
      <c r="E21" s="50" t="s">
        <v>18</v>
      </c>
      <c r="F21" s="50"/>
      <c r="G21" s="51"/>
      <c r="H21" s="82">
        <f t="shared" si="3"/>
        <v>72</v>
      </c>
      <c r="I21" s="52">
        <f t="shared" si="4"/>
        <v>57276.198557488337</v>
      </c>
      <c r="J21" s="75">
        <f t="shared" si="5"/>
        <v>45465.655494272389</v>
      </c>
      <c r="K21" s="85">
        <f t="shared" si="6"/>
        <v>11810.543063215953</v>
      </c>
      <c r="L21" s="113">
        <f t="shared" si="7"/>
        <v>16568.613041614888</v>
      </c>
      <c r="M21" s="52">
        <f t="shared" si="8"/>
        <v>15995.851056040006</v>
      </c>
      <c r="N21" s="52">
        <f t="shared" si="9"/>
        <v>572.7619855748834</v>
      </c>
      <c r="O21" s="127">
        <f t="shared" si="2"/>
        <v>73844.811599103225</v>
      </c>
    </row>
    <row r="22" spans="1:16" s="10" customFormat="1" ht="17.25" customHeight="1" x14ac:dyDescent="0.45">
      <c r="A22" s="47">
        <v>4</v>
      </c>
      <c r="B22" s="48" t="s">
        <v>21</v>
      </c>
      <c r="C22" s="49">
        <v>33</v>
      </c>
      <c r="D22" s="50" t="s">
        <v>18</v>
      </c>
      <c r="E22" s="50"/>
      <c r="F22" s="50" t="s">
        <v>18</v>
      </c>
      <c r="G22" s="51"/>
      <c r="H22" s="82">
        <f t="shared" si="3"/>
        <v>83</v>
      </c>
      <c r="I22" s="52">
        <f t="shared" si="4"/>
        <v>66026.728892660161</v>
      </c>
      <c r="J22" s="75">
        <f t="shared" si="5"/>
        <v>52411.797305897329</v>
      </c>
      <c r="K22" s="85">
        <f t="shared" si="6"/>
        <v>13614.931586762834</v>
      </c>
      <c r="L22" s="113">
        <f t="shared" si="7"/>
        <v>16656.11834496661</v>
      </c>
      <c r="M22" s="52">
        <f t="shared" si="8"/>
        <v>15995.851056040006</v>
      </c>
      <c r="N22" s="52">
        <f t="shared" si="9"/>
        <v>660.26728892660162</v>
      </c>
      <c r="O22" s="127">
        <f t="shared" si="2"/>
        <v>82682.847237626775</v>
      </c>
    </row>
    <row r="23" spans="1:16" s="10" customFormat="1" ht="17.25" customHeight="1" x14ac:dyDescent="0.45">
      <c r="A23" s="47">
        <v>5</v>
      </c>
      <c r="B23" s="48" t="s">
        <v>22</v>
      </c>
      <c r="C23" s="49">
        <v>15</v>
      </c>
      <c r="D23" s="50" t="s">
        <v>18</v>
      </c>
      <c r="E23" s="50" t="s">
        <v>18</v>
      </c>
      <c r="F23" s="50"/>
      <c r="G23" s="51"/>
      <c r="H23" s="82">
        <f t="shared" si="3"/>
        <v>65</v>
      </c>
      <c r="I23" s="52">
        <f t="shared" si="4"/>
        <v>51707.679253288079</v>
      </c>
      <c r="J23" s="75">
        <f t="shared" si="5"/>
        <v>41045.383432329232</v>
      </c>
      <c r="K23" s="85">
        <f t="shared" si="6"/>
        <v>10662.295820958845</v>
      </c>
      <c r="L23" s="113">
        <f t="shared" si="7"/>
        <v>16512.927848572886</v>
      </c>
      <c r="M23" s="52">
        <f t="shared" si="8"/>
        <v>15995.851056040006</v>
      </c>
      <c r="N23" s="52">
        <f t="shared" si="9"/>
        <v>517.07679253288075</v>
      </c>
      <c r="O23" s="127">
        <f t="shared" si="2"/>
        <v>68220.607101860965</v>
      </c>
    </row>
    <row r="24" spans="1:16" s="10" customFormat="1" ht="17.25" customHeight="1" x14ac:dyDescent="0.45">
      <c r="A24" s="47">
        <v>6</v>
      </c>
      <c r="B24" s="48" t="s">
        <v>23</v>
      </c>
      <c r="C24" s="49">
        <v>29</v>
      </c>
      <c r="D24" s="50" t="s">
        <v>18</v>
      </c>
      <c r="E24" s="50"/>
      <c r="F24" s="50" t="s">
        <v>18</v>
      </c>
      <c r="G24" s="51"/>
      <c r="H24" s="82">
        <f t="shared" si="3"/>
        <v>79</v>
      </c>
      <c r="I24" s="52">
        <f t="shared" si="4"/>
        <v>62844.717861688594</v>
      </c>
      <c r="J24" s="75">
        <f t="shared" si="5"/>
        <v>49885.927556215538</v>
      </c>
      <c r="K24" s="85">
        <f t="shared" si="6"/>
        <v>12958.79030547306</v>
      </c>
      <c r="L24" s="113">
        <f t="shared" si="7"/>
        <v>16624.298234656893</v>
      </c>
      <c r="M24" s="52">
        <f t="shared" si="8"/>
        <v>15995.851056040006</v>
      </c>
      <c r="N24" s="52">
        <f t="shared" si="9"/>
        <v>628.44717861688594</v>
      </c>
      <c r="O24" s="127">
        <f t="shared" si="2"/>
        <v>79469.016096345484</v>
      </c>
    </row>
    <row r="25" spans="1:16" s="10" customFormat="1" ht="17.25" customHeight="1" x14ac:dyDescent="0.45">
      <c r="A25" s="47">
        <v>7</v>
      </c>
      <c r="B25" s="48" t="s">
        <v>24</v>
      </c>
      <c r="C25" s="49">
        <v>40</v>
      </c>
      <c r="D25" s="50" t="s">
        <v>18</v>
      </c>
      <c r="E25" s="50"/>
      <c r="F25" s="50"/>
      <c r="G25" s="51"/>
      <c r="H25" s="82">
        <f t="shared" si="3"/>
        <v>90</v>
      </c>
      <c r="I25" s="52">
        <f t="shared" si="4"/>
        <v>71595.248196860426</v>
      </c>
      <c r="J25" s="75">
        <f t="shared" si="5"/>
        <v>56832.069367840486</v>
      </c>
      <c r="K25" s="85">
        <f t="shared" si="6"/>
        <v>14763.178829019942</v>
      </c>
      <c r="L25" s="113">
        <f t="shared" si="7"/>
        <v>16711.803538008611</v>
      </c>
      <c r="M25" s="52">
        <f t="shared" si="8"/>
        <v>15995.851056040006</v>
      </c>
      <c r="N25" s="52">
        <f t="shared" si="9"/>
        <v>715.95248196860427</v>
      </c>
      <c r="O25" s="127">
        <f t="shared" si="2"/>
        <v>88307.051734869034</v>
      </c>
    </row>
    <row r="26" spans="1:16" s="10" customFormat="1" ht="17.25" customHeight="1" x14ac:dyDescent="0.45">
      <c r="A26" s="47">
        <v>8</v>
      </c>
      <c r="B26" s="48" t="s">
        <v>25</v>
      </c>
      <c r="C26" s="49">
        <v>13</v>
      </c>
      <c r="D26" s="50" t="s">
        <v>18</v>
      </c>
      <c r="E26" s="50" t="s">
        <v>18</v>
      </c>
      <c r="F26" s="50" t="s">
        <v>18</v>
      </c>
      <c r="G26" s="51"/>
      <c r="H26" s="82">
        <f t="shared" si="3"/>
        <v>63</v>
      </c>
      <c r="I26" s="52">
        <f t="shared" si="4"/>
        <v>50116.673737802295</v>
      </c>
      <c r="J26" s="75">
        <f t="shared" si="5"/>
        <v>39782.448557488337</v>
      </c>
      <c r="K26" s="85">
        <f t="shared" si="6"/>
        <v>10334.225180313959</v>
      </c>
      <c r="L26" s="113">
        <f t="shared" si="7"/>
        <v>16497.017793418028</v>
      </c>
      <c r="M26" s="52">
        <f t="shared" si="8"/>
        <v>15995.851056040006</v>
      </c>
      <c r="N26" s="52">
        <f t="shared" si="9"/>
        <v>501.16673737802296</v>
      </c>
      <c r="O26" s="127">
        <f t="shared" si="2"/>
        <v>66613.69153122032</v>
      </c>
    </row>
    <row r="27" spans="1:16" s="10" customFormat="1" ht="17.25" customHeight="1" x14ac:dyDescent="0.45">
      <c r="A27" s="47">
        <v>9</v>
      </c>
      <c r="B27" s="48" t="s">
        <v>26</v>
      </c>
      <c r="C27" s="49">
        <v>11</v>
      </c>
      <c r="D27" s="50" t="s">
        <v>18</v>
      </c>
      <c r="E27" s="50" t="s">
        <v>18</v>
      </c>
      <c r="F27" s="50"/>
      <c r="G27" s="53"/>
      <c r="H27" s="82">
        <f t="shared" si="3"/>
        <v>61</v>
      </c>
      <c r="I27" s="52">
        <f t="shared" si="4"/>
        <v>48525.668222316504</v>
      </c>
      <c r="J27" s="75">
        <f t="shared" si="5"/>
        <v>38519.513682647434</v>
      </c>
      <c r="K27" s="85">
        <f t="shared" si="6"/>
        <v>10006.154539669071</v>
      </c>
      <c r="L27" s="113">
        <f t="shared" si="7"/>
        <v>16481.10773826317</v>
      </c>
      <c r="M27" s="52">
        <f t="shared" si="8"/>
        <v>15995.851056040006</v>
      </c>
      <c r="N27" s="52">
        <f t="shared" si="9"/>
        <v>485.25668222316506</v>
      </c>
      <c r="O27" s="127">
        <f t="shared" si="2"/>
        <v>65006.775960579675</v>
      </c>
    </row>
    <row r="28" spans="1:16" s="10" customFormat="1" ht="17.25" customHeight="1" x14ac:dyDescent="0.45">
      <c r="A28" s="47">
        <v>10</v>
      </c>
      <c r="B28" s="48" t="s">
        <v>27</v>
      </c>
      <c r="C28" s="49">
        <v>22</v>
      </c>
      <c r="D28" s="50" t="s">
        <v>18</v>
      </c>
      <c r="E28" s="50"/>
      <c r="F28" s="50" t="s">
        <v>18</v>
      </c>
      <c r="G28" s="53"/>
      <c r="H28" s="82">
        <f t="shared" si="3"/>
        <v>72</v>
      </c>
      <c r="I28" s="52">
        <f t="shared" si="4"/>
        <v>57276.198557488337</v>
      </c>
      <c r="J28" s="75">
        <f t="shared" si="5"/>
        <v>45465.655494272389</v>
      </c>
      <c r="K28" s="85">
        <f t="shared" si="6"/>
        <v>11810.543063215953</v>
      </c>
      <c r="L28" s="113">
        <f t="shared" si="7"/>
        <v>16568.613041614888</v>
      </c>
      <c r="M28" s="52">
        <f t="shared" si="8"/>
        <v>15995.851056040006</v>
      </c>
      <c r="N28" s="52">
        <f t="shared" si="9"/>
        <v>572.7619855748834</v>
      </c>
      <c r="O28" s="127">
        <f t="shared" si="2"/>
        <v>73844.811599103225</v>
      </c>
    </row>
    <row r="29" spans="1:16" s="10" customFormat="1" ht="17.25" customHeight="1" x14ac:dyDescent="0.45">
      <c r="A29" s="47">
        <v>11</v>
      </c>
      <c r="B29" s="48" t="s">
        <v>28</v>
      </c>
      <c r="C29" s="49">
        <v>13</v>
      </c>
      <c r="D29" s="50" t="s">
        <v>18</v>
      </c>
      <c r="E29" s="50" t="s">
        <v>18</v>
      </c>
      <c r="F29" s="50"/>
      <c r="G29" s="53"/>
      <c r="H29" s="82">
        <f t="shared" si="3"/>
        <v>63</v>
      </c>
      <c r="I29" s="52">
        <f t="shared" si="4"/>
        <v>50116.673737802295</v>
      </c>
      <c r="J29" s="75">
        <f t="shared" si="5"/>
        <v>39782.448557488337</v>
      </c>
      <c r="K29" s="85">
        <f t="shared" si="6"/>
        <v>10334.225180313959</v>
      </c>
      <c r="L29" s="113">
        <f t="shared" si="7"/>
        <v>16497.017793418028</v>
      </c>
      <c r="M29" s="52">
        <f t="shared" si="8"/>
        <v>15995.851056040006</v>
      </c>
      <c r="N29" s="52">
        <f t="shared" si="9"/>
        <v>501.16673737802296</v>
      </c>
      <c r="O29" s="127">
        <f t="shared" si="2"/>
        <v>66613.69153122032</v>
      </c>
    </row>
    <row r="30" spans="1:16" s="10" customFormat="1" ht="17.25" customHeight="1" x14ac:dyDescent="0.45">
      <c r="A30" s="47">
        <v>12</v>
      </c>
      <c r="B30" s="48" t="s">
        <v>29</v>
      </c>
      <c r="C30" s="49">
        <v>16</v>
      </c>
      <c r="D30" s="50" t="s">
        <v>18</v>
      </c>
      <c r="E30" s="50" t="s">
        <v>18</v>
      </c>
      <c r="F30" s="50" t="s">
        <v>18</v>
      </c>
      <c r="G30" s="53"/>
      <c r="H30" s="82">
        <f t="shared" si="3"/>
        <v>66</v>
      </c>
      <c r="I30" s="52">
        <f t="shared" si="4"/>
        <v>52503.182011030971</v>
      </c>
      <c r="J30" s="75">
        <f t="shared" si="5"/>
        <v>41676.85086974968</v>
      </c>
      <c r="K30" s="85">
        <f t="shared" si="6"/>
        <v>10826.331141281289</v>
      </c>
      <c r="L30" s="113">
        <f t="shared" si="7"/>
        <v>16520.882876150317</v>
      </c>
      <c r="M30" s="52">
        <f t="shared" si="8"/>
        <v>15995.851056040006</v>
      </c>
      <c r="N30" s="52">
        <f t="shared" si="9"/>
        <v>525.0318201103097</v>
      </c>
      <c r="O30" s="127">
        <f t="shared" si="2"/>
        <v>69024.064887181288</v>
      </c>
    </row>
    <row r="31" spans="1:16" s="10" customFormat="1" ht="17.25" customHeight="1" x14ac:dyDescent="0.45">
      <c r="A31" s="47">
        <v>13</v>
      </c>
      <c r="B31" s="48" t="s">
        <v>30</v>
      </c>
      <c r="C31" s="49">
        <v>17</v>
      </c>
      <c r="D31" s="50" t="s">
        <v>18</v>
      </c>
      <c r="E31" s="50"/>
      <c r="F31" s="50"/>
      <c r="G31" s="53"/>
      <c r="H31" s="82">
        <f t="shared" si="3"/>
        <v>67</v>
      </c>
      <c r="I31" s="52">
        <f t="shared" si="4"/>
        <v>53298.68476877387</v>
      </c>
      <c r="J31" s="75">
        <f t="shared" si="5"/>
        <v>42308.318307170135</v>
      </c>
      <c r="K31" s="85">
        <f t="shared" si="6"/>
        <v>10990.366461603733</v>
      </c>
      <c r="L31" s="113">
        <f t="shared" si="7"/>
        <v>16528.837903727745</v>
      </c>
      <c r="M31" s="52">
        <f t="shared" si="8"/>
        <v>15995.851056040006</v>
      </c>
      <c r="N31" s="52">
        <f t="shared" si="9"/>
        <v>532.98684768773876</v>
      </c>
      <c r="O31" s="127">
        <f t="shared" ref="O31:O75" si="10">L31+I31</f>
        <v>69827.522672501611</v>
      </c>
    </row>
    <row r="32" spans="1:16" s="10" customFormat="1" ht="17.25" customHeight="1" x14ac:dyDescent="0.45">
      <c r="A32" s="47">
        <v>14</v>
      </c>
      <c r="B32" s="48" t="s">
        <v>31</v>
      </c>
      <c r="C32" s="49">
        <v>29</v>
      </c>
      <c r="D32" s="50" t="s">
        <v>18</v>
      </c>
      <c r="E32" s="50"/>
      <c r="F32" s="50"/>
      <c r="G32" s="53"/>
      <c r="H32" s="82">
        <f t="shared" si="3"/>
        <v>79</v>
      </c>
      <c r="I32" s="52">
        <f t="shared" si="4"/>
        <v>62844.717861688594</v>
      </c>
      <c r="J32" s="75">
        <f t="shared" si="5"/>
        <v>49885.927556215538</v>
      </c>
      <c r="K32" s="85">
        <f t="shared" si="6"/>
        <v>12958.79030547306</v>
      </c>
      <c r="L32" s="113">
        <f t="shared" si="7"/>
        <v>16624.298234656893</v>
      </c>
      <c r="M32" s="52">
        <f t="shared" si="8"/>
        <v>15995.851056040006</v>
      </c>
      <c r="N32" s="52">
        <f t="shared" si="9"/>
        <v>628.44717861688594</v>
      </c>
      <c r="O32" s="127">
        <f>L32+I32</f>
        <v>79469.016096345484</v>
      </c>
    </row>
    <row r="33" spans="1:17" s="10" customFormat="1" ht="17.25" customHeight="1" x14ac:dyDescent="0.45">
      <c r="A33" s="47">
        <v>15</v>
      </c>
      <c r="B33" s="48" t="s">
        <v>32</v>
      </c>
      <c r="C33" s="49">
        <v>34</v>
      </c>
      <c r="D33" s="50" t="s">
        <v>18</v>
      </c>
      <c r="E33" s="50"/>
      <c r="F33" s="50" t="s">
        <v>18</v>
      </c>
      <c r="G33" s="53"/>
      <c r="H33" s="82">
        <f t="shared" si="3"/>
        <v>84</v>
      </c>
      <c r="I33" s="52">
        <f t="shared" si="4"/>
        <v>66822.23165040306</v>
      </c>
      <c r="J33" s="75">
        <f t="shared" si="5"/>
        <v>53043.264743317784</v>
      </c>
      <c r="K33" s="85">
        <f t="shared" si="6"/>
        <v>13778.966907085278</v>
      </c>
      <c r="L33" s="113">
        <f t="shared" si="7"/>
        <v>16664.073372544037</v>
      </c>
      <c r="M33" s="52">
        <f t="shared" si="8"/>
        <v>15995.851056040006</v>
      </c>
      <c r="N33" s="52">
        <f t="shared" si="9"/>
        <v>668.22231650403057</v>
      </c>
      <c r="O33" s="127">
        <f>L33+I33</f>
        <v>83486.305022947097</v>
      </c>
    </row>
    <row r="34" spans="1:17" s="10" customFormat="1" ht="17.25" customHeight="1" x14ac:dyDescent="0.45">
      <c r="A34" s="47">
        <v>16</v>
      </c>
      <c r="B34" s="48" t="s">
        <v>33</v>
      </c>
      <c r="C34" s="49">
        <v>14</v>
      </c>
      <c r="D34" s="50" t="s">
        <v>18</v>
      </c>
      <c r="E34" s="50"/>
      <c r="F34" s="50"/>
      <c r="G34" s="53"/>
      <c r="H34" s="82">
        <f t="shared" si="3"/>
        <v>64</v>
      </c>
      <c r="I34" s="52">
        <f t="shared" si="4"/>
        <v>50912.176495545187</v>
      </c>
      <c r="J34" s="75">
        <f t="shared" si="5"/>
        <v>40413.915994908784</v>
      </c>
      <c r="K34" s="85">
        <f t="shared" si="6"/>
        <v>10498.260500636403</v>
      </c>
      <c r="L34" s="113">
        <f t="shared" si="7"/>
        <v>16504.972820995459</v>
      </c>
      <c r="M34" s="52">
        <f t="shared" si="8"/>
        <v>15995.851056040006</v>
      </c>
      <c r="N34" s="52">
        <f t="shared" si="9"/>
        <v>509.12176495545191</v>
      </c>
      <c r="O34" s="127">
        <f>L34+I34</f>
        <v>67417.149316540643</v>
      </c>
    </row>
    <row r="35" spans="1:17" s="10" customFormat="1" ht="17.25" customHeight="1" x14ac:dyDescent="0.45">
      <c r="A35" s="47">
        <v>17</v>
      </c>
      <c r="B35" s="48" t="s">
        <v>34</v>
      </c>
      <c r="C35" s="49">
        <v>17</v>
      </c>
      <c r="D35" s="50" t="s">
        <v>18</v>
      </c>
      <c r="E35" s="50" t="s">
        <v>18</v>
      </c>
      <c r="F35" s="50"/>
      <c r="G35" s="53"/>
      <c r="H35" s="82">
        <f t="shared" si="3"/>
        <v>67</v>
      </c>
      <c r="I35" s="52">
        <f t="shared" si="4"/>
        <v>53298.68476877387</v>
      </c>
      <c r="J35" s="75">
        <f t="shared" si="5"/>
        <v>42308.318307170135</v>
      </c>
      <c r="K35" s="85">
        <f t="shared" si="6"/>
        <v>10990.366461603733</v>
      </c>
      <c r="L35" s="113">
        <f t="shared" si="7"/>
        <v>16528.837903727745</v>
      </c>
      <c r="M35" s="52">
        <f t="shared" si="8"/>
        <v>15995.851056040006</v>
      </c>
      <c r="N35" s="52">
        <f t="shared" si="9"/>
        <v>532.98684768773876</v>
      </c>
      <c r="O35" s="127">
        <f>L35+I35</f>
        <v>69827.522672501611</v>
      </c>
    </row>
    <row r="36" spans="1:17" s="10" customFormat="1" ht="17.25" customHeight="1" x14ac:dyDescent="0.45">
      <c r="A36" s="47">
        <v>18</v>
      </c>
      <c r="B36" s="48" t="s">
        <v>35</v>
      </c>
      <c r="C36" s="49">
        <v>19</v>
      </c>
      <c r="D36" s="50" t="s">
        <v>18</v>
      </c>
      <c r="E36" s="50"/>
      <c r="F36" s="50" t="s">
        <v>18</v>
      </c>
      <c r="G36" s="53"/>
      <c r="H36" s="82">
        <f t="shared" si="3"/>
        <v>69</v>
      </c>
      <c r="I36" s="52">
        <f t="shared" si="4"/>
        <v>54889.690284259654</v>
      </c>
      <c r="J36" s="75">
        <f t="shared" si="5"/>
        <v>43571.253182011038</v>
      </c>
      <c r="K36" s="85">
        <f t="shared" si="6"/>
        <v>11318.437102248621</v>
      </c>
      <c r="L36" s="113">
        <f t="shared" si="7"/>
        <v>16544.747958882603</v>
      </c>
      <c r="M36" s="52">
        <f t="shared" si="8"/>
        <v>15995.851056040006</v>
      </c>
      <c r="N36" s="52">
        <f t="shared" si="9"/>
        <v>548.89690284259655</v>
      </c>
      <c r="O36" s="127">
        <f t="shared" si="10"/>
        <v>71434.438243142256</v>
      </c>
    </row>
    <row r="37" spans="1:17" s="10" customFormat="1" ht="17.25" customHeight="1" x14ac:dyDescent="0.45">
      <c r="A37" s="47">
        <v>19</v>
      </c>
      <c r="B37" s="48" t="s">
        <v>36</v>
      </c>
      <c r="C37" s="49">
        <v>16</v>
      </c>
      <c r="D37" s="50" t="s">
        <v>18</v>
      </c>
      <c r="E37" s="50" t="s">
        <v>18</v>
      </c>
      <c r="F37" s="50"/>
      <c r="G37" s="53"/>
      <c r="H37" s="82">
        <f t="shared" si="3"/>
        <v>66</v>
      </c>
      <c r="I37" s="52">
        <f t="shared" si="4"/>
        <v>52503.182011030971</v>
      </c>
      <c r="J37" s="75">
        <f t="shared" si="5"/>
        <v>41676.85086974968</v>
      </c>
      <c r="K37" s="85">
        <f t="shared" si="6"/>
        <v>10826.331141281289</v>
      </c>
      <c r="L37" s="113">
        <f t="shared" si="7"/>
        <v>16520.882876150317</v>
      </c>
      <c r="M37" s="52">
        <f t="shared" si="8"/>
        <v>15995.851056040006</v>
      </c>
      <c r="N37" s="52">
        <f t="shared" si="9"/>
        <v>525.0318201103097</v>
      </c>
      <c r="O37" s="127">
        <f t="shared" si="10"/>
        <v>69024.064887181288</v>
      </c>
      <c r="P37" s="119"/>
      <c r="Q37" s="119"/>
    </row>
    <row r="38" spans="1:17" s="10" customFormat="1" ht="17.25" customHeight="1" x14ac:dyDescent="0.45">
      <c r="A38" s="47">
        <v>20</v>
      </c>
      <c r="B38" s="48" t="s">
        <v>37</v>
      </c>
      <c r="C38" s="49">
        <v>22</v>
      </c>
      <c r="D38" s="50" t="s">
        <v>18</v>
      </c>
      <c r="E38" s="50"/>
      <c r="F38" s="50"/>
      <c r="G38" s="53"/>
      <c r="H38" s="82">
        <f>50+0+C38</f>
        <v>72</v>
      </c>
      <c r="I38" s="52">
        <f t="shared" si="4"/>
        <v>57276.198557488337</v>
      </c>
      <c r="J38" s="75">
        <f t="shared" si="5"/>
        <v>45465.655494272389</v>
      </c>
      <c r="K38" s="85">
        <f t="shared" si="6"/>
        <v>11810.543063215953</v>
      </c>
      <c r="L38" s="113">
        <f t="shared" si="7"/>
        <v>16568.613041614888</v>
      </c>
      <c r="M38" s="52">
        <f t="shared" si="8"/>
        <v>15995.851056040006</v>
      </c>
      <c r="N38" s="52">
        <f t="shared" si="9"/>
        <v>572.7619855748834</v>
      </c>
      <c r="O38" s="127">
        <f t="shared" si="10"/>
        <v>73844.811599103225</v>
      </c>
      <c r="P38" s="106"/>
      <c r="Q38" s="119"/>
    </row>
    <row r="39" spans="1:17" s="16" customFormat="1" ht="17.25" customHeight="1" x14ac:dyDescent="0.45">
      <c r="A39" s="47">
        <v>21</v>
      </c>
      <c r="B39" s="48" t="s">
        <v>38</v>
      </c>
      <c r="C39" s="49">
        <v>19</v>
      </c>
      <c r="D39" s="50" t="s">
        <v>18</v>
      </c>
      <c r="E39" s="50" t="s">
        <v>18</v>
      </c>
      <c r="F39" s="50"/>
      <c r="G39" s="53"/>
      <c r="H39" s="82">
        <f>50+0+C39</f>
        <v>69</v>
      </c>
      <c r="I39" s="52">
        <f t="shared" si="4"/>
        <v>54889.690284259654</v>
      </c>
      <c r="J39" s="75">
        <f t="shared" si="5"/>
        <v>43571.253182011038</v>
      </c>
      <c r="K39" s="85">
        <f t="shared" si="6"/>
        <v>11318.437102248621</v>
      </c>
      <c r="L39" s="128">
        <f t="shared" si="7"/>
        <v>16544.747958882603</v>
      </c>
      <c r="M39" s="52">
        <f t="shared" si="8"/>
        <v>15995.851056040006</v>
      </c>
      <c r="N39" s="52">
        <f t="shared" si="9"/>
        <v>548.89690284259655</v>
      </c>
      <c r="O39" s="129">
        <f t="shared" si="10"/>
        <v>71434.438243142256</v>
      </c>
    </row>
    <row r="40" spans="1:17" s="10" customFormat="1" ht="17.25" customHeight="1" x14ac:dyDescent="0.45">
      <c r="A40" s="47">
        <v>22</v>
      </c>
      <c r="B40" s="48" t="s">
        <v>39</v>
      </c>
      <c r="C40" s="49">
        <v>15</v>
      </c>
      <c r="D40" s="50" t="s">
        <v>18</v>
      </c>
      <c r="E40" s="50" t="s">
        <v>18</v>
      </c>
      <c r="F40" s="50"/>
      <c r="G40" s="53"/>
      <c r="H40" s="82">
        <f t="shared" ref="H40:H71" si="11">50+C40</f>
        <v>65</v>
      </c>
      <c r="I40" s="52">
        <f t="shared" si="4"/>
        <v>51707.679253288079</v>
      </c>
      <c r="J40" s="75">
        <f t="shared" si="5"/>
        <v>41045.383432329232</v>
      </c>
      <c r="K40" s="85">
        <f t="shared" si="6"/>
        <v>10662.295820958845</v>
      </c>
      <c r="L40" s="52"/>
      <c r="M40" s="52"/>
      <c r="N40" s="86"/>
      <c r="O40" s="127">
        <f t="shared" si="10"/>
        <v>51707.679253288079</v>
      </c>
      <c r="P40" s="106"/>
      <c r="Q40" s="119"/>
    </row>
    <row r="41" spans="1:17" s="10" customFormat="1" ht="17.25" customHeight="1" x14ac:dyDescent="0.45">
      <c r="A41" s="47">
        <v>23</v>
      </c>
      <c r="B41" s="48" t="s">
        <v>40</v>
      </c>
      <c r="C41" s="49">
        <v>27</v>
      </c>
      <c r="D41" s="50" t="s">
        <v>18</v>
      </c>
      <c r="E41" s="50"/>
      <c r="F41" s="50" t="s">
        <v>18</v>
      </c>
      <c r="G41" s="53"/>
      <c r="H41" s="82">
        <f t="shared" si="11"/>
        <v>77</v>
      </c>
      <c r="I41" s="52">
        <f t="shared" si="4"/>
        <v>61253.712346202803</v>
      </c>
      <c r="J41" s="75">
        <f t="shared" si="5"/>
        <v>48622.992681374635</v>
      </c>
      <c r="K41" s="85">
        <f t="shared" si="6"/>
        <v>12630.719664828172</v>
      </c>
      <c r="L41" s="52"/>
      <c r="M41" s="52"/>
      <c r="N41" s="86"/>
      <c r="O41" s="127">
        <f t="shared" si="10"/>
        <v>61253.712346202803</v>
      </c>
    </row>
    <row r="42" spans="1:17" s="10" customFormat="1" ht="17.25" customHeight="1" x14ac:dyDescent="0.45">
      <c r="A42" s="47">
        <v>24</v>
      </c>
      <c r="B42" s="48" t="s">
        <v>41</v>
      </c>
      <c r="C42" s="49">
        <v>16</v>
      </c>
      <c r="D42" s="50" t="s">
        <v>18</v>
      </c>
      <c r="E42" s="50"/>
      <c r="F42" s="50"/>
      <c r="G42" s="53"/>
      <c r="H42" s="82">
        <f t="shared" si="11"/>
        <v>66</v>
      </c>
      <c r="I42" s="52">
        <f t="shared" si="4"/>
        <v>52503.182011030971</v>
      </c>
      <c r="J42" s="75">
        <f t="shared" si="5"/>
        <v>41676.85086974968</v>
      </c>
      <c r="K42" s="85">
        <f t="shared" si="6"/>
        <v>10826.331141281289</v>
      </c>
      <c r="L42" s="52"/>
      <c r="M42" s="52"/>
      <c r="N42" s="86"/>
      <c r="O42" s="127">
        <f t="shared" si="10"/>
        <v>52503.182011030971</v>
      </c>
    </row>
    <row r="43" spans="1:17" s="10" customFormat="1" ht="17.25" customHeight="1" x14ac:dyDescent="0.45">
      <c r="A43" s="47">
        <v>25</v>
      </c>
      <c r="B43" s="48" t="s">
        <v>42</v>
      </c>
      <c r="C43" s="49">
        <v>17</v>
      </c>
      <c r="D43" s="50" t="s">
        <v>18</v>
      </c>
      <c r="E43" s="50"/>
      <c r="F43" s="50"/>
      <c r="G43" s="53"/>
      <c r="H43" s="82">
        <f t="shared" si="11"/>
        <v>67</v>
      </c>
      <c r="I43" s="52">
        <f t="shared" si="4"/>
        <v>53298.68476877387</v>
      </c>
      <c r="J43" s="75">
        <f t="shared" si="5"/>
        <v>42308.318307170135</v>
      </c>
      <c r="K43" s="85">
        <f t="shared" si="6"/>
        <v>10990.366461603733</v>
      </c>
      <c r="L43" s="52"/>
      <c r="M43" s="52"/>
      <c r="N43" s="86"/>
      <c r="O43" s="127">
        <f t="shared" si="10"/>
        <v>53298.68476877387</v>
      </c>
    </row>
    <row r="44" spans="1:17" s="10" customFormat="1" ht="17.25" customHeight="1" x14ac:dyDescent="0.45">
      <c r="A44" s="47">
        <v>26</v>
      </c>
      <c r="B44" s="48" t="s">
        <v>43</v>
      </c>
      <c r="C44" s="49">
        <v>18</v>
      </c>
      <c r="D44" s="50" t="s">
        <v>18</v>
      </c>
      <c r="E44" s="50" t="s">
        <v>18</v>
      </c>
      <c r="F44" s="50"/>
      <c r="G44" s="53"/>
      <c r="H44" s="82">
        <f t="shared" si="11"/>
        <v>68</v>
      </c>
      <c r="I44" s="52">
        <f t="shared" si="4"/>
        <v>54094.187526516762</v>
      </c>
      <c r="J44" s="75">
        <f t="shared" si="5"/>
        <v>42939.785744590583</v>
      </c>
      <c r="K44" s="85">
        <f t="shared" si="6"/>
        <v>11154.401781926177</v>
      </c>
      <c r="L44" s="52"/>
      <c r="M44" s="52"/>
      <c r="N44" s="86"/>
      <c r="O44" s="127">
        <f t="shared" si="10"/>
        <v>54094.187526516762</v>
      </c>
    </row>
    <row r="45" spans="1:17" s="10" customFormat="1" ht="17.25" customHeight="1" x14ac:dyDescent="0.45">
      <c r="A45" s="47">
        <v>27</v>
      </c>
      <c r="B45" s="48" t="s">
        <v>44</v>
      </c>
      <c r="C45" s="49">
        <v>20</v>
      </c>
      <c r="D45" s="50" t="s">
        <v>18</v>
      </c>
      <c r="E45" s="50"/>
      <c r="F45" s="50" t="s">
        <v>18</v>
      </c>
      <c r="G45" s="53"/>
      <c r="H45" s="82">
        <f t="shared" si="11"/>
        <v>70</v>
      </c>
      <c r="I45" s="52">
        <f t="shared" si="4"/>
        <v>55685.193042002546</v>
      </c>
      <c r="J45" s="75">
        <f t="shared" si="5"/>
        <v>44202.720619431486</v>
      </c>
      <c r="K45" s="85">
        <f t="shared" si="6"/>
        <v>11482.472422571063</v>
      </c>
      <c r="L45" s="52"/>
      <c r="M45" s="52"/>
      <c r="N45" s="86"/>
      <c r="O45" s="127">
        <f t="shared" si="10"/>
        <v>55685.193042002546</v>
      </c>
    </row>
    <row r="46" spans="1:17" s="10" customFormat="1" ht="17.25" customHeight="1" x14ac:dyDescent="0.45">
      <c r="A46" s="47">
        <v>28</v>
      </c>
      <c r="B46" s="48" t="s">
        <v>45</v>
      </c>
      <c r="C46" s="49">
        <v>18</v>
      </c>
      <c r="D46" s="50" t="s">
        <v>18</v>
      </c>
      <c r="E46" s="50"/>
      <c r="F46" s="50" t="s">
        <v>18</v>
      </c>
      <c r="G46" s="53"/>
      <c r="H46" s="82">
        <f t="shared" si="11"/>
        <v>68</v>
      </c>
      <c r="I46" s="52">
        <f t="shared" si="4"/>
        <v>54094.187526516762</v>
      </c>
      <c r="J46" s="75">
        <f t="shared" si="5"/>
        <v>42939.785744590583</v>
      </c>
      <c r="K46" s="85">
        <f t="shared" si="6"/>
        <v>11154.401781926177</v>
      </c>
      <c r="L46" s="52"/>
      <c r="M46" s="52"/>
      <c r="N46" s="86"/>
      <c r="O46" s="127">
        <f t="shared" si="10"/>
        <v>54094.187526516762</v>
      </c>
    </row>
    <row r="47" spans="1:17" s="10" customFormat="1" ht="17.25" customHeight="1" x14ac:dyDescent="0.45">
      <c r="A47" s="47">
        <v>29</v>
      </c>
      <c r="B47" s="48" t="s">
        <v>46</v>
      </c>
      <c r="C47" s="49">
        <v>16</v>
      </c>
      <c r="D47" s="50" t="s">
        <v>18</v>
      </c>
      <c r="E47" s="50" t="s">
        <v>18</v>
      </c>
      <c r="F47" s="50"/>
      <c r="G47" s="53"/>
      <c r="H47" s="82">
        <f t="shared" si="11"/>
        <v>66</v>
      </c>
      <c r="I47" s="52">
        <f t="shared" si="4"/>
        <v>52503.182011030971</v>
      </c>
      <c r="J47" s="75">
        <f t="shared" si="5"/>
        <v>41676.85086974968</v>
      </c>
      <c r="K47" s="85">
        <f t="shared" si="6"/>
        <v>10826.331141281289</v>
      </c>
      <c r="L47" s="52"/>
      <c r="M47" s="52"/>
      <c r="N47" s="86"/>
      <c r="O47" s="127">
        <f t="shared" si="10"/>
        <v>52503.182011030971</v>
      </c>
    </row>
    <row r="48" spans="1:17" s="10" customFormat="1" ht="17.25" customHeight="1" x14ac:dyDescent="0.45">
      <c r="A48" s="47">
        <v>30</v>
      </c>
      <c r="B48" s="48" t="s">
        <v>47</v>
      </c>
      <c r="C48" s="49">
        <v>21</v>
      </c>
      <c r="D48" s="50" t="s">
        <v>18</v>
      </c>
      <c r="E48" s="50"/>
      <c r="F48" s="50"/>
      <c r="G48" s="53"/>
      <c r="H48" s="82">
        <f t="shared" si="11"/>
        <v>71</v>
      </c>
      <c r="I48" s="52">
        <f t="shared" si="4"/>
        <v>56480.695799745445</v>
      </c>
      <c r="J48" s="75">
        <f t="shared" si="5"/>
        <v>44834.188056851934</v>
      </c>
      <c r="K48" s="85">
        <f t="shared" si="6"/>
        <v>11646.507742893509</v>
      </c>
      <c r="L48" s="52"/>
      <c r="M48" s="52"/>
      <c r="N48" s="86"/>
      <c r="O48" s="127">
        <f t="shared" si="10"/>
        <v>56480.695799745445</v>
      </c>
    </row>
    <row r="49" spans="1:15" s="10" customFormat="1" ht="17.25" customHeight="1" x14ac:dyDescent="0.45">
      <c r="A49" s="47">
        <v>31</v>
      </c>
      <c r="B49" s="48" t="s">
        <v>48</v>
      </c>
      <c r="C49" s="49">
        <v>29</v>
      </c>
      <c r="D49" s="50" t="s">
        <v>18</v>
      </c>
      <c r="E49" s="50"/>
      <c r="F49" s="50"/>
      <c r="G49" s="53"/>
      <c r="H49" s="82">
        <f t="shared" si="11"/>
        <v>79</v>
      </c>
      <c r="I49" s="52">
        <f t="shared" si="4"/>
        <v>62844.717861688594</v>
      </c>
      <c r="J49" s="75">
        <f t="shared" si="5"/>
        <v>49885.927556215538</v>
      </c>
      <c r="K49" s="85">
        <f t="shared" si="6"/>
        <v>12958.79030547306</v>
      </c>
      <c r="L49" s="52"/>
      <c r="M49" s="52"/>
      <c r="N49" s="86"/>
      <c r="O49" s="127">
        <f t="shared" si="10"/>
        <v>62844.717861688594</v>
      </c>
    </row>
    <row r="50" spans="1:15" s="10" customFormat="1" ht="17.25" customHeight="1" x14ac:dyDescent="0.45">
      <c r="A50" s="47">
        <v>32</v>
      </c>
      <c r="B50" s="48" t="s">
        <v>49</v>
      </c>
      <c r="C50" s="49">
        <v>35</v>
      </c>
      <c r="D50" s="50" t="s">
        <v>18</v>
      </c>
      <c r="E50" s="50"/>
      <c r="F50" s="50"/>
      <c r="G50" s="53"/>
      <c r="H50" s="82">
        <f t="shared" si="11"/>
        <v>85</v>
      </c>
      <c r="I50" s="52">
        <f t="shared" si="4"/>
        <v>67617.734408145945</v>
      </c>
      <c r="J50" s="75">
        <f t="shared" si="5"/>
        <v>53674.732180738225</v>
      </c>
      <c r="K50" s="85">
        <f t="shared" si="6"/>
        <v>13943.00222740772</v>
      </c>
      <c r="L50" s="52"/>
      <c r="M50" s="52"/>
      <c r="N50" s="86"/>
      <c r="O50" s="127">
        <f t="shared" si="10"/>
        <v>67617.734408145945</v>
      </c>
    </row>
    <row r="51" spans="1:15" s="10" customFormat="1" ht="17.25" customHeight="1" x14ac:dyDescent="0.45">
      <c r="A51" s="47">
        <v>33</v>
      </c>
      <c r="B51" s="48" t="s">
        <v>50</v>
      </c>
      <c r="C51" s="49">
        <v>14</v>
      </c>
      <c r="D51" s="50" t="s">
        <v>18</v>
      </c>
      <c r="E51" s="50"/>
      <c r="F51" s="50"/>
      <c r="G51" s="53"/>
      <c r="H51" s="82">
        <f t="shared" si="11"/>
        <v>64</v>
      </c>
      <c r="I51" s="52">
        <f t="shared" si="4"/>
        <v>50912.176495545187</v>
      </c>
      <c r="J51" s="75">
        <f t="shared" si="5"/>
        <v>40413.915994908784</v>
      </c>
      <c r="K51" s="85">
        <f t="shared" si="6"/>
        <v>10498.260500636403</v>
      </c>
      <c r="L51" s="52"/>
      <c r="M51" s="52"/>
      <c r="N51" s="86"/>
      <c r="O51" s="127">
        <f t="shared" si="10"/>
        <v>50912.176495545187</v>
      </c>
    </row>
    <row r="52" spans="1:15" s="10" customFormat="1" ht="17.25" customHeight="1" x14ac:dyDescent="0.45">
      <c r="A52" s="47">
        <v>34</v>
      </c>
      <c r="B52" s="48" t="s">
        <v>51</v>
      </c>
      <c r="C52" s="49">
        <v>26</v>
      </c>
      <c r="D52" s="50" t="s">
        <v>18</v>
      </c>
      <c r="E52" s="50"/>
      <c r="F52" s="50" t="s">
        <v>18</v>
      </c>
      <c r="G52" s="53"/>
      <c r="H52" s="82">
        <f t="shared" si="11"/>
        <v>76</v>
      </c>
      <c r="I52" s="52">
        <f t="shared" si="4"/>
        <v>60458.209588459911</v>
      </c>
      <c r="J52" s="75">
        <f t="shared" si="5"/>
        <v>47991.525243954187</v>
      </c>
      <c r="K52" s="85">
        <f t="shared" si="6"/>
        <v>12466.684344505727</v>
      </c>
      <c r="L52" s="52"/>
      <c r="M52" s="52"/>
      <c r="N52" s="86"/>
      <c r="O52" s="127">
        <f t="shared" si="10"/>
        <v>60458.209588459911</v>
      </c>
    </row>
    <row r="53" spans="1:15" s="10" customFormat="1" ht="17.25" customHeight="1" x14ac:dyDescent="0.45">
      <c r="A53" s="47">
        <v>35</v>
      </c>
      <c r="B53" s="48" t="s">
        <v>52</v>
      </c>
      <c r="C53" s="49">
        <v>15</v>
      </c>
      <c r="D53" s="50" t="s">
        <v>18</v>
      </c>
      <c r="E53" s="50" t="s">
        <v>18</v>
      </c>
      <c r="F53" s="50"/>
      <c r="G53" s="53"/>
      <c r="H53" s="82">
        <f t="shared" si="11"/>
        <v>65</v>
      </c>
      <c r="I53" s="52">
        <f t="shared" si="4"/>
        <v>51707.679253288079</v>
      </c>
      <c r="J53" s="75">
        <f t="shared" si="5"/>
        <v>41045.383432329232</v>
      </c>
      <c r="K53" s="85">
        <f t="shared" si="6"/>
        <v>10662.295820958845</v>
      </c>
      <c r="L53" s="52"/>
      <c r="M53" s="52"/>
      <c r="N53" s="86"/>
      <c r="O53" s="127">
        <f t="shared" si="10"/>
        <v>51707.679253288079</v>
      </c>
    </row>
    <row r="54" spans="1:15" s="13" customFormat="1" ht="17.25" customHeight="1" x14ac:dyDescent="0.45">
      <c r="A54" s="54">
        <v>36</v>
      </c>
      <c r="B54" s="55" t="s">
        <v>53</v>
      </c>
      <c r="C54" s="56">
        <v>30</v>
      </c>
      <c r="D54" s="57" t="s">
        <v>18</v>
      </c>
      <c r="E54" s="57"/>
      <c r="F54" s="57"/>
      <c r="G54" s="58"/>
      <c r="H54" s="82">
        <f t="shared" si="11"/>
        <v>80</v>
      </c>
      <c r="I54" s="52">
        <f t="shared" si="4"/>
        <v>63640.220619431486</v>
      </c>
      <c r="J54" s="75">
        <f t="shared" si="5"/>
        <v>50517.394993635986</v>
      </c>
      <c r="K54" s="85">
        <f t="shared" si="6"/>
        <v>13122.825625795504</v>
      </c>
      <c r="L54" s="52"/>
      <c r="M54" s="52"/>
      <c r="N54" s="86"/>
      <c r="O54" s="127">
        <f t="shared" si="10"/>
        <v>63640.220619431486</v>
      </c>
    </row>
    <row r="55" spans="1:15" s="10" customFormat="1" ht="17.25" customHeight="1" x14ac:dyDescent="0.45">
      <c r="A55" s="47">
        <v>37</v>
      </c>
      <c r="B55" s="48" t="s">
        <v>54</v>
      </c>
      <c r="C55" s="49">
        <v>25</v>
      </c>
      <c r="D55" s="50" t="s">
        <v>18</v>
      </c>
      <c r="E55" s="50"/>
      <c r="F55" s="50" t="s">
        <v>18</v>
      </c>
      <c r="G55" s="53"/>
      <c r="H55" s="82">
        <f t="shared" si="11"/>
        <v>75</v>
      </c>
      <c r="I55" s="52">
        <f t="shared" si="4"/>
        <v>59662.706830717019</v>
      </c>
      <c r="J55" s="75">
        <f t="shared" si="5"/>
        <v>47360.057806533739</v>
      </c>
      <c r="K55" s="85">
        <f t="shared" si="6"/>
        <v>12302.649024183285</v>
      </c>
      <c r="L55" s="52"/>
      <c r="M55" s="52"/>
      <c r="N55" s="86"/>
      <c r="O55" s="127">
        <f t="shared" si="10"/>
        <v>59662.706830717019</v>
      </c>
    </row>
    <row r="56" spans="1:15" s="10" customFormat="1" ht="17.25" customHeight="1" x14ac:dyDescent="0.45">
      <c r="A56" s="47">
        <v>38</v>
      </c>
      <c r="B56" s="48" t="s">
        <v>55</v>
      </c>
      <c r="C56" s="49">
        <v>26</v>
      </c>
      <c r="D56" s="50" t="s">
        <v>18</v>
      </c>
      <c r="E56" s="50"/>
      <c r="F56" s="50" t="s">
        <v>18</v>
      </c>
      <c r="G56" s="53"/>
      <c r="H56" s="82">
        <f t="shared" si="11"/>
        <v>76</v>
      </c>
      <c r="I56" s="52">
        <f t="shared" si="4"/>
        <v>60458.209588459911</v>
      </c>
      <c r="J56" s="75">
        <f t="shared" si="5"/>
        <v>47991.525243954187</v>
      </c>
      <c r="K56" s="85">
        <f t="shared" si="6"/>
        <v>12466.684344505727</v>
      </c>
      <c r="L56" s="52"/>
      <c r="M56" s="52"/>
      <c r="N56" s="86"/>
      <c r="O56" s="127">
        <f t="shared" si="10"/>
        <v>60458.209588459911</v>
      </c>
    </row>
    <row r="57" spans="1:15" s="10" customFormat="1" ht="17.25" customHeight="1" x14ac:dyDescent="0.45">
      <c r="A57" s="47">
        <v>39</v>
      </c>
      <c r="B57" s="48" t="s">
        <v>56</v>
      </c>
      <c r="C57" s="49">
        <v>15</v>
      </c>
      <c r="D57" s="50" t="s">
        <v>18</v>
      </c>
      <c r="E57" s="50"/>
      <c r="F57" s="50"/>
      <c r="G57" s="53"/>
      <c r="H57" s="82">
        <f t="shared" si="11"/>
        <v>65</v>
      </c>
      <c r="I57" s="52">
        <f t="shared" si="4"/>
        <v>51707.679253288079</v>
      </c>
      <c r="J57" s="75">
        <f t="shared" si="5"/>
        <v>41045.383432329232</v>
      </c>
      <c r="K57" s="85">
        <f t="shared" si="6"/>
        <v>10662.295820958845</v>
      </c>
      <c r="L57" s="52"/>
      <c r="M57" s="52"/>
      <c r="N57" s="86"/>
      <c r="O57" s="127">
        <f t="shared" si="10"/>
        <v>51707.679253288079</v>
      </c>
    </row>
    <row r="58" spans="1:15" s="10" customFormat="1" ht="17.25" customHeight="1" x14ac:dyDescent="0.45">
      <c r="A58" s="47">
        <v>40</v>
      </c>
      <c r="B58" s="48" t="s">
        <v>57</v>
      </c>
      <c r="C58" s="49">
        <v>12</v>
      </c>
      <c r="D58" s="50" t="s">
        <v>18</v>
      </c>
      <c r="E58" s="50"/>
      <c r="F58" s="50"/>
      <c r="G58" s="53"/>
      <c r="H58" s="82">
        <f t="shared" si="11"/>
        <v>62</v>
      </c>
      <c r="I58" s="52">
        <f t="shared" si="4"/>
        <v>49321.170980059404</v>
      </c>
      <c r="J58" s="75">
        <f t="shared" si="5"/>
        <v>39150.981120067889</v>
      </c>
      <c r="K58" s="85">
        <f t="shared" si="6"/>
        <v>10170.189859991515</v>
      </c>
      <c r="L58" s="52"/>
      <c r="M58" s="52"/>
      <c r="N58" s="86"/>
      <c r="O58" s="127">
        <f t="shared" si="10"/>
        <v>49321.170980059404</v>
      </c>
    </row>
    <row r="59" spans="1:15" s="10" customFormat="1" ht="17.25" customHeight="1" x14ac:dyDescent="0.45">
      <c r="A59" s="47">
        <v>41</v>
      </c>
      <c r="B59" s="48" t="s">
        <v>58</v>
      </c>
      <c r="C59" s="49">
        <v>12</v>
      </c>
      <c r="D59" s="50" t="s">
        <v>18</v>
      </c>
      <c r="E59" s="50" t="s">
        <v>18</v>
      </c>
      <c r="F59" s="50"/>
      <c r="G59" s="53"/>
      <c r="H59" s="82">
        <f t="shared" si="11"/>
        <v>62</v>
      </c>
      <c r="I59" s="52">
        <f t="shared" si="4"/>
        <v>49321.170980059404</v>
      </c>
      <c r="J59" s="75">
        <f t="shared" si="5"/>
        <v>39150.981120067889</v>
      </c>
      <c r="K59" s="85">
        <f t="shared" si="6"/>
        <v>10170.189859991515</v>
      </c>
      <c r="L59" s="52"/>
      <c r="M59" s="52"/>
      <c r="N59" s="86"/>
      <c r="O59" s="127">
        <f t="shared" si="10"/>
        <v>49321.170980059404</v>
      </c>
    </row>
    <row r="60" spans="1:15" s="10" customFormat="1" ht="17.25" customHeight="1" x14ac:dyDescent="0.45">
      <c r="A60" s="47">
        <v>42</v>
      </c>
      <c r="B60" s="48" t="s">
        <v>59</v>
      </c>
      <c r="C60" s="49">
        <v>27</v>
      </c>
      <c r="D60" s="50" t="s">
        <v>18</v>
      </c>
      <c r="E60" s="50" t="s">
        <v>18</v>
      </c>
      <c r="F60" s="50" t="s">
        <v>18</v>
      </c>
      <c r="G60" s="53"/>
      <c r="H60" s="82">
        <f t="shared" si="11"/>
        <v>77</v>
      </c>
      <c r="I60" s="52">
        <f t="shared" si="4"/>
        <v>61253.712346202803</v>
      </c>
      <c r="J60" s="75">
        <f t="shared" si="5"/>
        <v>48622.992681374635</v>
      </c>
      <c r="K60" s="85">
        <f t="shared" si="6"/>
        <v>12630.719664828172</v>
      </c>
      <c r="L60" s="52"/>
      <c r="M60" s="52"/>
      <c r="N60" s="86"/>
      <c r="O60" s="127">
        <f t="shared" si="10"/>
        <v>61253.712346202803</v>
      </c>
    </row>
    <row r="61" spans="1:15" s="10" customFormat="1" ht="17.25" customHeight="1" x14ac:dyDescent="0.45">
      <c r="A61" s="47">
        <v>43</v>
      </c>
      <c r="B61" s="48" t="s">
        <v>60</v>
      </c>
      <c r="C61" s="49">
        <v>22</v>
      </c>
      <c r="D61" s="50" t="s">
        <v>18</v>
      </c>
      <c r="E61" s="50"/>
      <c r="F61" s="50" t="s">
        <v>18</v>
      </c>
      <c r="G61" s="53"/>
      <c r="H61" s="82">
        <f t="shared" si="11"/>
        <v>72</v>
      </c>
      <c r="I61" s="52">
        <f t="shared" si="4"/>
        <v>57276.198557488337</v>
      </c>
      <c r="J61" s="75">
        <f t="shared" si="5"/>
        <v>45465.655494272389</v>
      </c>
      <c r="K61" s="85">
        <f t="shared" si="6"/>
        <v>11810.543063215953</v>
      </c>
      <c r="L61" s="52"/>
      <c r="M61" s="52"/>
      <c r="N61" s="86"/>
      <c r="O61" s="127">
        <f t="shared" si="10"/>
        <v>57276.198557488337</v>
      </c>
    </row>
    <row r="62" spans="1:15" s="10" customFormat="1" ht="17.25" customHeight="1" x14ac:dyDescent="0.45">
      <c r="A62" s="47">
        <v>44</v>
      </c>
      <c r="B62" s="48" t="s">
        <v>61</v>
      </c>
      <c r="C62" s="49">
        <v>28</v>
      </c>
      <c r="D62" s="50" t="s">
        <v>18</v>
      </c>
      <c r="E62" s="50"/>
      <c r="F62" s="50" t="s">
        <v>18</v>
      </c>
      <c r="G62" s="53"/>
      <c r="H62" s="82">
        <f t="shared" si="11"/>
        <v>78</v>
      </c>
      <c r="I62" s="52">
        <f t="shared" si="4"/>
        <v>62049.215103945695</v>
      </c>
      <c r="J62" s="75">
        <f t="shared" si="5"/>
        <v>49254.460118795083</v>
      </c>
      <c r="K62" s="85">
        <f t="shared" si="6"/>
        <v>12794.754985150616</v>
      </c>
      <c r="L62" s="52"/>
      <c r="M62" s="52"/>
      <c r="N62" s="86"/>
      <c r="O62" s="127">
        <f t="shared" si="10"/>
        <v>62049.215103945695</v>
      </c>
    </row>
    <row r="63" spans="1:15" s="10" customFormat="1" ht="17.25" customHeight="1" x14ac:dyDescent="0.45">
      <c r="A63" s="47">
        <v>45</v>
      </c>
      <c r="B63" s="48" t="s">
        <v>62</v>
      </c>
      <c r="C63" s="49">
        <v>13</v>
      </c>
      <c r="D63" s="50" t="s">
        <v>18</v>
      </c>
      <c r="E63" s="50" t="s">
        <v>18</v>
      </c>
      <c r="F63" s="50" t="s">
        <v>18</v>
      </c>
      <c r="G63" s="53"/>
      <c r="H63" s="82">
        <f t="shared" si="11"/>
        <v>63</v>
      </c>
      <c r="I63" s="52">
        <f t="shared" si="4"/>
        <v>50116.673737802295</v>
      </c>
      <c r="J63" s="75">
        <f t="shared" si="5"/>
        <v>39782.448557488337</v>
      </c>
      <c r="K63" s="85">
        <f t="shared" si="6"/>
        <v>10334.225180313959</v>
      </c>
      <c r="L63" s="52"/>
      <c r="M63" s="52"/>
      <c r="N63" s="86"/>
      <c r="O63" s="127">
        <f t="shared" si="10"/>
        <v>50116.673737802295</v>
      </c>
    </row>
    <row r="64" spans="1:15" s="10" customFormat="1" ht="17.25" customHeight="1" x14ac:dyDescent="0.45">
      <c r="A64" s="47">
        <v>46</v>
      </c>
      <c r="B64" s="48" t="s">
        <v>63</v>
      </c>
      <c r="C64" s="49">
        <v>23</v>
      </c>
      <c r="D64" s="50" t="s">
        <v>18</v>
      </c>
      <c r="E64" s="50"/>
      <c r="F64" s="50" t="s">
        <v>18</v>
      </c>
      <c r="G64" s="53"/>
      <c r="H64" s="82">
        <f t="shared" si="11"/>
        <v>73</v>
      </c>
      <c r="I64" s="52">
        <f t="shared" si="4"/>
        <v>58071.701315231228</v>
      </c>
      <c r="J64" s="75">
        <f t="shared" si="5"/>
        <v>46097.122931692837</v>
      </c>
      <c r="K64" s="85">
        <f t="shared" si="6"/>
        <v>11974.578383538395</v>
      </c>
      <c r="L64" s="52"/>
      <c r="M64" s="52"/>
      <c r="N64" s="86"/>
      <c r="O64" s="127">
        <f t="shared" si="10"/>
        <v>58071.701315231228</v>
      </c>
    </row>
    <row r="65" spans="1:16" s="10" customFormat="1" ht="17.25" customHeight="1" x14ac:dyDescent="0.45">
      <c r="A65" s="47">
        <v>47</v>
      </c>
      <c r="B65" s="48" t="s">
        <v>64</v>
      </c>
      <c r="C65" s="49">
        <v>16</v>
      </c>
      <c r="D65" s="50" t="s">
        <v>18</v>
      </c>
      <c r="E65" s="50"/>
      <c r="F65" s="50" t="s">
        <v>18</v>
      </c>
      <c r="G65" s="53"/>
      <c r="H65" s="82">
        <f t="shared" si="11"/>
        <v>66</v>
      </c>
      <c r="I65" s="52">
        <f t="shared" si="4"/>
        <v>52503.182011030971</v>
      </c>
      <c r="J65" s="75">
        <f t="shared" si="5"/>
        <v>41676.85086974968</v>
      </c>
      <c r="K65" s="85">
        <f t="shared" si="6"/>
        <v>10826.331141281289</v>
      </c>
      <c r="L65" s="52"/>
      <c r="M65" s="52"/>
      <c r="N65" s="86"/>
      <c r="O65" s="127">
        <f t="shared" si="10"/>
        <v>52503.182011030971</v>
      </c>
    </row>
    <row r="66" spans="1:16" s="10" customFormat="1" ht="17.25" customHeight="1" x14ac:dyDescent="0.45">
      <c r="A66" s="47">
        <v>48</v>
      </c>
      <c r="B66" s="48" t="s">
        <v>65</v>
      </c>
      <c r="C66" s="49">
        <v>13</v>
      </c>
      <c r="D66" s="50" t="s">
        <v>18</v>
      </c>
      <c r="E66" s="50"/>
      <c r="F66" s="50"/>
      <c r="G66" s="53"/>
      <c r="H66" s="82">
        <f t="shared" si="11"/>
        <v>63</v>
      </c>
      <c r="I66" s="52">
        <f t="shared" si="4"/>
        <v>50116.673737802295</v>
      </c>
      <c r="J66" s="75">
        <f t="shared" si="5"/>
        <v>39782.448557488337</v>
      </c>
      <c r="K66" s="85">
        <f t="shared" si="6"/>
        <v>10334.225180313959</v>
      </c>
      <c r="L66" s="52"/>
      <c r="M66" s="52"/>
      <c r="N66" s="86"/>
      <c r="O66" s="127">
        <f t="shared" si="10"/>
        <v>50116.673737802295</v>
      </c>
    </row>
    <row r="67" spans="1:16" s="10" customFormat="1" ht="17.25" customHeight="1" x14ac:dyDescent="0.45">
      <c r="A67" s="47">
        <v>49</v>
      </c>
      <c r="B67" s="48" t="s">
        <v>66</v>
      </c>
      <c r="C67" s="49">
        <v>20</v>
      </c>
      <c r="D67" s="50" t="s">
        <v>18</v>
      </c>
      <c r="E67" s="50"/>
      <c r="F67" s="50"/>
      <c r="G67" s="53"/>
      <c r="H67" s="82">
        <f t="shared" si="11"/>
        <v>70</v>
      </c>
      <c r="I67" s="52">
        <f t="shared" si="4"/>
        <v>55685.193042002546</v>
      </c>
      <c r="J67" s="75">
        <f t="shared" si="5"/>
        <v>44202.720619431486</v>
      </c>
      <c r="K67" s="85">
        <f t="shared" si="6"/>
        <v>11482.472422571063</v>
      </c>
      <c r="L67" s="52"/>
      <c r="M67" s="52"/>
      <c r="N67" s="86"/>
      <c r="O67" s="127">
        <f t="shared" si="10"/>
        <v>55685.193042002546</v>
      </c>
    </row>
    <row r="68" spans="1:16" s="10" customFormat="1" ht="17.25" customHeight="1" x14ac:dyDescent="0.45">
      <c r="A68" s="47">
        <v>50</v>
      </c>
      <c r="B68" s="48" t="s">
        <v>67</v>
      </c>
      <c r="C68" s="49">
        <v>17</v>
      </c>
      <c r="D68" s="50" t="s">
        <v>18</v>
      </c>
      <c r="E68" s="50" t="s">
        <v>18</v>
      </c>
      <c r="F68" s="50"/>
      <c r="G68" s="53"/>
      <c r="H68" s="82">
        <f t="shared" si="11"/>
        <v>67</v>
      </c>
      <c r="I68" s="52">
        <f t="shared" si="4"/>
        <v>53298.68476877387</v>
      </c>
      <c r="J68" s="75">
        <f t="shared" si="5"/>
        <v>42308.318307170135</v>
      </c>
      <c r="K68" s="85">
        <f t="shared" si="6"/>
        <v>10990.366461603733</v>
      </c>
      <c r="L68" s="52"/>
      <c r="M68" s="52"/>
      <c r="N68" s="86"/>
      <c r="O68" s="127">
        <f t="shared" si="10"/>
        <v>53298.68476877387</v>
      </c>
    </row>
    <row r="69" spans="1:16" s="10" customFormat="1" ht="17.25" customHeight="1" x14ac:dyDescent="0.45">
      <c r="A69" s="47">
        <v>51</v>
      </c>
      <c r="B69" s="48" t="s">
        <v>68</v>
      </c>
      <c r="C69" s="49">
        <v>23</v>
      </c>
      <c r="D69" s="50" t="s">
        <v>18</v>
      </c>
      <c r="E69" s="50"/>
      <c r="F69" s="50"/>
      <c r="G69" s="53"/>
      <c r="H69" s="82">
        <f t="shared" si="11"/>
        <v>73</v>
      </c>
      <c r="I69" s="52">
        <f t="shared" si="4"/>
        <v>58071.701315231228</v>
      </c>
      <c r="J69" s="75">
        <f t="shared" si="5"/>
        <v>46097.122931692837</v>
      </c>
      <c r="K69" s="85">
        <f t="shared" si="6"/>
        <v>11974.578383538395</v>
      </c>
      <c r="L69" s="52"/>
      <c r="M69" s="52"/>
      <c r="N69" s="86"/>
      <c r="O69" s="127">
        <f t="shared" si="10"/>
        <v>58071.701315231228</v>
      </c>
    </row>
    <row r="70" spans="1:16" s="10" customFormat="1" ht="17.25" customHeight="1" x14ac:dyDescent="0.45">
      <c r="A70" s="47">
        <v>52</v>
      </c>
      <c r="B70" s="48" t="s">
        <v>69</v>
      </c>
      <c r="C70" s="49">
        <v>21</v>
      </c>
      <c r="D70" s="50" t="s">
        <v>18</v>
      </c>
      <c r="E70" s="50"/>
      <c r="F70" s="50" t="s">
        <v>18</v>
      </c>
      <c r="G70" s="53"/>
      <c r="H70" s="82">
        <f t="shared" si="11"/>
        <v>71</v>
      </c>
      <c r="I70" s="52">
        <f t="shared" si="4"/>
        <v>56480.695799745445</v>
      </c>
      <c r="J70" s="75">
        <f t="shared" si="5"/>
        <v>44834.188056851934</v>
      </c>
      <c r="K70" s="85">
        <f t="shared" si="6"/>
        <v>11646.507742893509</v>
      </c>
      <c r="L70" s="52"/>
      <c r="M70" s="52"/>
      <c r="N70" s="86"/>
      <c r="O70" s="127">
        <f t="shared" si="10"/>
        <v>56480.695799745445</v>
      </c>
    </row>
    <row r="71" spans="1:16" s="10" customFormat="1" ht="17.25" customHeight="1" x14ac:dyDescent="0.45">
      <c r="A71" s="47">
        <v>53</v>
      </c>
      <c r="B71" s="48" t="s">
        <v>70</v>
      </c>
      <c r="C71" s="49">
        <v>32</v>
      </c>
      <c r="D71" s="50" t="s">
        <v>18</v>
      </c>
      <c r="E71" s="50"/>
      <c r="F71" s="50"/>
      <c r="G71" s="53"/>
      <c r="H71" s="82">
        <f t="shared" si="11"/>
        <v>82</v>
      </c>
      <c r="I71" s="52">
        <f>H71*$F$10</f>
        <v>65231.22613491727</v>
      </c>
      <c r="J71" s="75">
        <f t="shared" si="5"/>
        <v>51780.329868476882</v>
      </c>
      <c r="K71" s="85">
        <f t="shared" si="6"/>
        <v>13450.89626644039</v>
      </c>
      <c r="L71" s="52"/>
      <c r="M71" s="52"/>
      <c r="N71" s="86"/>
      <c r="O71" s="127">
        <f t="shared" si="10"/>
        <v>65231.22613491727</v>
      </c>
    </row>
    <row r="72" spans="1:16" s="5" customFormat="1" ht="17.25" customHeight="1" x14ac:dyDescent="0.4">
      <c r="A72" s="91" t="s">
        <v>94</v>
      </c>
      <c r="B72" s="92" t="s">
        <v>91</v>
      </c>
      <c r="C72" s="93"/>
      <c r="D72" s="94"/>
      <c r="E72" s="94"/>
      <c r="F72" s="94"/>
      <c r="G72" s="95"/>
      <c r="H72" s="96"/>
      <c r="I72" s="89"/>
      <c r="J72" s="97"/>
      <c r="K72" s="97"/>
      <c r="L72" s="107">
        <f t="shared" ref="L72:M72" si="12">SUM(L73:L75)</f>
        <v>63343.570181918425</v>
      </c>
      <c r="M72" s="107">
        <f t="shared" si="12"/>
        <v>42229.046787945619</v>
      </c>
      <c r="N72" s="107">
        <f>SUM(N73:N75)</f>
        <v>21114.52339397281</v>
      </c>
      <c r="O72" s="107">
        <f>SUM(O73:O75)</f>
        <v>63343.570181918425</v>
      </c>
      <c r="P72" s="131"/>
    </row>
    <row r="73" spans="1:16" x14ac:dyDescent="0.45">
      <c r="A73" s="88">
        <v>1</v>
      </c>
      <c r="B73" s="88" t="s">
        <v>95</v>
      </c>
      <c r="C73" s="98"/>
      <c r="D73" s="99"/>
      <c r="E73" s="50" t="s">
        <v>18</v>
      </c>
      <c r="F73" s="99"/>
      <c r="G73" s="99"/>
      <c r="H73" s="100"/>
      <c r="I73" s="87"/>
      <c r="J73" s="87"/>
      <c r="K73" s="87"/>
      <c r="L73" s="113">
        <f t="shared" ref="L73:L75" si="13">M73+N73</f>
        <v>23993.776584060011</v>
      </c>
      <c r="M73" s="104">
        <f>O11*R11</f>
        <v>15995.851056040006</v>
      </c>
      <c r="N73" s="103">
        <f>M73*50%</f>
        <v>7997.9255280200032</v>
      </c>
      <c r="O73" s="127">
        <f t="shared" si="10"/>
        <v>23993.776584060011</v>
      </c>
    </row>
    <row r="74" spans="1:16" x14ac:dyDescent="0.45">
      <c r="A74" s="88">
        <v>2</v>
      </c>
      <c r="B74" s="88" t="s">
        <v>96</v>
      </c>
      <c r="C74" s="98"/>
      <c r="D74" s="99"/>
      <c r="E74" s="99"/>
      <c r="F74" s="99"/>
      <c r="G74" s="99"/>
      <c r="H74" s="100"/>
      <c r="I74" s="87"/>
      <c r="J74" s="87"/>
      <c r="K74" s="87"/>
      <c r="L74" s="113">
        <f t="shared" si="13"/>
        <v>19195.021267248008</v>
      </c>
      <c r="M74" s="104">
        <f>N11*R11</f>
        <v>12796.680844832006</v>
      </c>
      <c r="N74" s="103">
        <f>M74*50%</f>
        <v>6398.3404224160031</v>
      </c>
      <c r="O74" s="127">
        <f t="shared" si="10"/>
        <v>19195.021267248008</v>
      </c>
    </row>
    <row r="75" spans="1:16" x14ac:dyDescent="0.45">
      <c r="A75" s="88">
        <v>3</v>
      </c>
      <c r="B75" s="88" t="s">
        <v>97</v>
      </c>
      <c r="C75" s="98">
        <v>2</v>
      </c>
      <c r="D75" s="99"/>
      <c r="E75" s="99"/>
      <c r="F75" s="99"/>
      <c r="G75" s="99"/>
      <c r="H75" s="100"/>
      <c r="I75" s="87"/>
      <c r="J75" s="87"/>
      <c r="K75" s="87"/>
      <c r="L75" s="113">
        <f t="shared" si="13"/>
        <v>20154.772330610409</v>
      </c>
      <c r="M75" s="104">
        <f>(N11*R11)+(2*R11)</f>
        <v>13436.514887073607</v>
      </c>
      <c r="N75" s="103">
        <f>M75*50%</f>
        <v>6718.2574435368033</v>
      </c>
      <c r="O75" s="127">
        <f t="shared" si="10"/>
        <v>20154.772330610409</v>
      </c>
    </row>
    <row r="76" spans="1:16" x14ac:dyDescent="0.45">
      <c r="N76" s="108"/>
    </row>
    <row r="79" spans="1:16" ht="24" customHeight="1" x14ac:dyDescent="0.45"/>
    <row r="80" spans="1:16" ht="47.25" customHeight="1" x14ac:dyDescent="0.45"/>
    <row r="81" ht="23.25" customHeight="1" x14ac:dyDescent="0.45"/>
  </sheetData>
  <mergeCells count="19">
    <mergeCell ref="I14:K14"/>
    <mergeCell ref="A1:L1"/>
    <mergeCell ref="A2:L2"/>
    <mergeCell ref="A3:L3"/>
    <mergeCell ref="H6:K6"/>
    <mergeCell ref="B8:D8"/>
    <mergeCell ref="E8:E9"/>
    <mergeCell ref="F8:F9"/>
    <mergeCell ref="B12:C12"/>
    <mergeCell ref="A14:A15"/>
    <mergeCell ref="B14:B15"/>
    <mergeCell ref="C14:G14"/>
    <mergeCell ref="H14:H15"/>
    <mergeCell ref="M6:R6"/>
    <mergeCell ref="R7:R10"/>
    <mergeCell ref="M7:P9"/>
    <mergeCell ref="L14:N14"/>
    <mergeCell ref="O14:O15"/>
    <mergeCell ref="Q7:Q10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abSelected="1" zoomScaleNormal="100" workbookViewId="0">
      <selection activeCell="I82" sqref="I82"/>
    </sheetView>
  </sheetViews>
  <sheetFormatPr defaultColWidth="9.1328125" defaultRowHeight="15.4" x14ac:dyDescent="0.45"/>
  <cols>
    <col min="1" max="1" width="6.86328125" style="1" customWidth="1"/>
    <col min="2" max="2" width="25.3984375" style="1" customWidth="1"/>
    <col min="3" max="3" width="15.73046875" style="14" customWidth="1"/>
    <col min="4" max="4" width="13.265625" style="9" customWidth="1"/>
    <col min="5" max="5" width="12" style="9" customWidth="1"/>
    <col min="6" max="6" width="15.59765625" style="9" customWidth="1"/>
    <col min="7" max="7" width="10" style="9" customWidth="1"/>
    <col min="8" max="8" width="15.3984375" style="3" customWidth="1"/>
    <col min="9" max="9" width="15.59765625" style="4" customWidth="1"/>
    <col min="10" max="10" width="18" style="4" customWidth="1"/>
    <col min="11" max="11" width="18.265625" style="4" customWidth="1"/>
    <col min="12" max="12" width="14.265625" style="4" customWidth="1"/>
    <col min="13" max="13" width="16.1328125" style="1" customWidth="1"/>
    <col min="14" max="14" width="15.265625" style="1" customWidth="1"/>
    <col min="15" max="15" width="16.3984375" style="1" customWidth="1"/>
    <col min="16" max="16" width="12.1328125" style="1" customWidth="1"/>
    <col min="17" max="17" width="9.86328125" style="1" bestFit="1" customWidth="1"/>
    <col min="18" max="18" width="10.59765625" style="1" customWidth="1"/>
    <col min="19" max="16384" width="9.1328125" style="1"/>
  </cols>
  <sheetData>
    <row r="1" spans="1:18" x14ac:dyDescent="0.45">
      <c r="A1" s="142" t="s">
        <v>104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 x14ac:dyDescent="0.45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8" x14ac:dyDescent="0.4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5" spans="1:18" ht="24" customHeight="1" x14ac:dyDescent="0.45">
      <c r="B5" s="17" t="s">
        <v>85</v>
      </c>
      <c r="C5" s="77">
        <v>3333210</v>
      </c>
      <c r="D5" s="39" t="s">
        <v>1</v>
      </c>
      <c r="E5" s="30"/>
      <c r="F5" s="18"/>
      <c r="G5" s="2"/>
      <c r="H5" s="19"/>
      <c r="I5" s="20"/>
      <c r="J5" s="20"/>
      <c r="K5" s="20"/>
    </row>
    <row r="6" spans="1:18" ht="15.75" customHeight="1" x14ac:dyDescent="0.45">
      <c r="A6" s="5"/>
      <c r="B6" s="21" t="s">
        <v>2</v>
      </c>
      <c r="C6" s="78">
        <f>C5-C7</f>
        <v>333210</v>
      </c>
      <c r="D6" s="30" t="s">
        <v>1</v>
      </c>
      <c r="E6" s="30"/>
      <c r="F6" s="22"/>
      <c r="G6" s="6"/>
      <c r="H6" s="153" t="s">
        <v>84</v>
      </c>
      <c r="I6" s="154"/>
      <c r="J6" s="154"/>
      <c r="K6" s="155"/>
      <c r="L6" s="66"/>
    </row>
    <row r="7" spans="1:18" ht="15.75" customHeight="1" x14ac:dyDescent="0.45">
      <c r="A7" s="5"/>
      <c r="B7" s="21" t="s">
        <v>78</v>
      </c>
      <c r="C7" s="78">
        <v>3000000</v>
      </c>
      <c r="D7" s="79">
        <v>3000000</v>
      </c>
      <c r="E7" s="30"/>
      <c r="F7" s="22"/>
      <c r="G7" s="6"/>
      <c r="H7" s="12"/>
      <c r="I7" s="31" t="s">
        <v>13</v>
      </c>
      <c r="J7" s="31" t="s">
        <v>75</v>
      </c>
      <c r="K7" s="32" t="s">
        <v>87</v>
      </c>
      <c r="L7" s="67"/>
      <c r="M7" s="136" t="s">
        <v>103</v>
      </c>
      <c r="N7" s="136"/>
      <c r="O7" s="136"/>
      <c r="P7" s="136"/>
      <c r="Q7" s="139" t="s">
        <v>72</v>
      </c>
      <c r="R7" s="135" t="s">
        <v>73</v>
      </c>
    </row>
    <row r="8" spans="1:18" ht="18.75" customHeight="1" x14ac:dyDescent="0.45">
      <c r="A8" s="7"/>
      <c r="B8" s="136" t="s">
        <v>3</v>
      </c>
      <c r="C8" s="136"/>
      <c r="D8" s="136"/>
      <c r="E8" s="139" t="s">
        <v>72</v>
      </c>
      <c r="F8" s="147" t="s">
        <v>73</v>
      </c>
      <c r="G8" s="64"/>
      <c r="H8" s="33" t="s">
        <v>79</v>
      </c>
      <c r="I8" s="12">
        <f>J8+K8</f>
        <v>3333210</v>
      </c>
      <c r="J8" s="12">
        <v>2481390</v>
      </c>
      <c r="K8" s="12">
        <v>851820</v>
      </c>
      <c r="L8" s="68"/>
      <c r="M8" s="136"/>
      <c r="N8" s="136"/>
      <c r="O8" s="136"/>
      <c r="P8" s="136"/>
      <c r="Q8" s="139"/>
      <c r="R8" s="135"/>
    </row>
    <row r="9" spans="1:18" ht="39.75" customHeight="1" x14ac:dyDescent="0.45">
      <c r="A9" s="7"/>
      <c r="B9" s="31" t="s">
        <v>4</v>
      </c>
      <c r="C9" s="31" t="s">
        <v>5</v>
      </c>
      <c r="D9" s="31" t="s">
        <v>6</v>
      </c>
      <c r="E9" s="139"/>
      <c r="F9" s="147"/>
      <c r="G9" s="64"/>
      <c r="H9" s="34" t="s">
        <v>80</v>
      </c>
      <c r="I9" s="12">
        <f>J9+K9</f>
        <v>333210</v>
      </c>
      <c r="J9" s="12">
        <v>100000</v>
      </c>
      <c r="K9" s="35">
        <v>233210</v>
      </c>
      <c r="L9" s="68"/>
      <c r="M9" s="136"/>
      <c r="N9" s="136"/>
      <c r="O9" s="136"/>
      <c r="P9" s="136"/>
      <c r="Q9" s="139"/>
      <c r="R9" s="135"/>
    </row>
    <row r="10" spans="1:18" ht="26.25" x14ac:dyDescent="0.45">
      <c r="A10" s="7"/>
      <c r="B10" s="32">
        <v>50</v>
      </c>
      <c r="C10" s="115">
        <v>50</v>
      </c>
      <c r="D10" s="32">
        <v>1</v>
      </c>
      <c r="E10" s="80">
        <f>1100+(C10*21)+(B10*53)</f>
        <v>4800</v>
      </c>
      <c r="F10" s="76">
        <f>C7/E10</f>
        <v>625</v>
      </c>
      <c r="G10" s="65"/>
      <c r="H10" s="12" t="s">
        <v>81</v>
      </c>
      <c r="I10" s="36">
        <f>J10+K10</f>
        <v>3000000</v>
      </c>
      <c r="J10" s="36">
        <f>J8-J9</f>
        <v>2381390</v>
      </c>
      <c r="K10" s="36">
        <f>K8-K9</f>
        <v>618610</v>
      </c>
      <c r="L10" s="69"/>
      <c r="M10" s="31" t="s">
        <v>100</v>
      </c>
      <c r="N10" s="31" t="s">
        <v>98</v>
      </c>
      <c r="O10" s="31" t="s">
        <v>99</v>
      </c>
      <c r="P10" s="31" t="s">
        <v>6</v>
      </c>
      <c r="Q10" s="139"/>
      <c r="R10" s="135"/>
    </row>
    <row r="11" spans="1:18" x14ac:dyDescent="0.45">
      <c r="A11" s="7"/>
      <c r="B11" s="23"/>
      <c r="C11" s="24"/>
      <c r="D11" s="38"/>
      <c r="E11" s="38"/>
      <c r="F11" s="25"/>
      <c r="G11" s="8"/>
      <c r="H11" s="12" t="s">
        <v>82</v>
      </c>
      <c r="I11" s="37">
        <f>I10/I10</f>
        <v>1</v>
      </c>
      <c r="J11" s="60">
        <f>J10/I10</f>
        <v>0.79379666666666671</v>
      </c>
      <c r="K11" s="60">
        <f>K10/I10</f>
        <v>0.20620333333333332</v>
      </c>
      <c r="L11" s="70"/>
      <c r="M11" s="63">
        <v>50</v>
      </c>
      <c r="N11" s="63">
        <v>40</v>
      </c>
      <c r="O11" s="130">
        <v>50</v>
      </c>
      <c r="P11" s="32">
        <v>1</v>
      </c>
      <c r="Q11" s="80">
        <f>(M11*21)+2+(O11*1)+(N11*2)</f>
        <v>1182</v>
      </c>
      <c r="R11" s="120">
        <f>P14/Q11</f>
        <v>316.51142131979697</v>
      </c>
    </row>
    <row r="12" spans="1:18" s="74" customFormat="1" x14ac:dyDescent="0.45">
      <c r="A12" s="15"/>
      <c r="B12" s="148" t="s">
        <v>86</v>
      </c>
      <c r="C12" s="148"/>
      <c r="D12" s="71">
        <v>433310</v>
      </c>
      <c r="E12" s="15" t="s">
        <v>1</v>
      </c>
      <c r="F12" s="71"/>
      <c r="G12" s="62"/>
      <c r="H12" s="62"/>
      <c r="I12" s="68"/>
      <c r="J12" s="72"/>
      <c r="K12" s="72"/>
      <c r="L12" s="73"/>
    </row>
    <row r="13" spans="1:18" x14ac:dyDescent="0.45">
      <c r="A13" s="7"/>
      <c r="B13" s="25"/>
      <c r="C13" s="26"/>
      <c r="D13" s="25"/>
      <c r="E13" s="25"/>
      <c r="F13" s="25"/>
      <c r="G13" s="25"/>
      <c r="H13" s="27"/>
      <c r="I13" s="20"/>
      <c r="J13" s="20"/>
      <c r="K13" s="20"/>
      <c r="L13" s="20"/>
    </row>
    <row r="14" spans="1:18" s="10" customFormat="1" ht="37.5" customHeight="1" x14ac:dyDescent="0.4">
      <c r="A14" s="149" t="s">
        <v>7</v>
      </c>
      <c r="B14" s="149" t="s">
        <v>77</v>
      </c>
      <c r="C14" s="141" t="s">
        <v>74</v>
      </c>
      <c r="D14" s="151"/>
      <c r="E14" s="151"/>
      <c r="F14" s="151"/>
      <c r="G14" s="152"/>
      <c r="H14" s="149" t="s">
        <v>12</v>
      </c>
      <c r="I14" s="140" t="s">
        <v>83</v>
      </c>
      <c r="J14" s="140"/>
      <c r="K14" s="141"/>
      <c r="L14" s="137" t="s">
        <v>101</v>
      </c>
      <c r="M14" s="137"/>
      <c r="N14" s="137"/>
      <c r="O14" s="138" t="s">
        <v>14</v>
      </c>
      <c r="P14" s="114">
        <f>433310-M17-N18</f>
        <v>374116.5</v>
      </c>
    </row>
    <row r="15" spans="1:18" s="11" customFormat="1" ht="29.25" customHeight="1" x14ac:dyDescent="0.4">
      <c r="A15" s="150"/>
      <c r="B15" s="150"/>
      <c r="C15" s="40" t="s">
        <v>8</v>
      </c>
      <c r="D15" s="41" t="s">
        <v>9</v>
      </c>
      <c r="E15" s="41" t="s">
        <v>10</v>
      </c>
      <c r="F15" s="41" t="s">
        <v>88</v>
      </c>
      <c r="G15" s="41" t="s">
        <v>11</v>
      </c>
      <c r="H15" s="150"/>
      <c r="I15" s="42" t="s">
        <v>13</v>
      </c>
      <c r="J15" s="42" t="s">
        <v>75</v>
      </c>
      <c r="K15" s="84" t="s">
        <v>76</v>
      </c>
      <c r="L15" s="42" t="s">
        <v>13</v>
      </c>
      <c r="M15" s="101" t="s">
        <v>90</v>
      </c>
      <c r="N15" s="101" t="s">
        <v>89</v>
      </c>
      <c r="O15" s="138"/>
      <c r="P15" s="28">
        <f>P16-D12</f>
        <v>-41779.507614213158</v>
      </c>
    </row>
    <row r="16" spans="1:18" s="11" customFormat="1" ht="18.75" customHeight="1" x14ac:dyDescent="0.4">
      <c r="A16" s="41"/>
      <c r="B16" s="41" t="s">
        <v>14</v>
      </c>
      <c r="C16" s="40"/>
      <c r="D16" s="41"/>
      <c r="E16" s="41"/>
      <c r="F16" s="41"/>
      <c r="G16" s="41"/>
      <c r="H16" s="43"/>
      <c r="I16" s="42">
        <f>I17+I18</f>
        <v>3333210</v>
      </c>
      <c r="J16" s="42">
        <f>J17+J18</f>
        <v>2481389.9999999995</v>
      </c>
      <c r="K16" s="84">
        <f>K17+K18</f>
        <v>851819.99999999988</v>
      </c>
      <c r="L16" s="102">
        <f>SUM(M16:N16)</f>
        <v>454199.75380710664</v>
      </c>
      <c r="M16" s="42">
        <f>M17+M18+M72</f>
        <v>417447.50000000006</v>
      </c>
      <c r="N16" s="42">
        <f>N17+N18+N72</f>
        <v>36752.253807106601</v>
      </c>
      <c r="O16" s="126">
        <f>O17+O18+O72</f>
        <v>3787409.7538071061</v>
      </c>
      <c r="P16" s="28">
        <f>SUM(L17:L18)</f>
        <v>391530.49238578684</v>
      </c>
    </row>
    <row r="17" spans="1:16" s="11" customFormat="1" ht="30" x14ac:dyDescent="0.4">
      <c r="A17" s="41" t="s">
        <v>92</v>
      </c>
      <c r="B17" s="41" t="s">
        <v>15</v>
      </c>
      <c r="C17" s="40"/>
      <c r="D17" s="41"/>
      <c r="E17" s="41"/>
      <c r="F17" s="41"/>
      <c r="G17" s="41"/>
      <c r="H17" s="41"/>
      <c r="I17" s="42">
        <v>333210</v>
      </c>
      <c r="J17" s="110">
        <v>100000</v>
      </c>
      <c r="K17" s="111">
        <v>233210</v>
      </c>
      <c r="L17" s="112">
        <f>SUM(M17:N17)</f>
        <v>43331</v>
      </c>
      <c r="M17" s="109">
        <f>10%*D12</f>
        <v>43331</v>
      </c>
      <c r="N17" s="42"/>
      <c r="O17" s="109">
        <f>L17+I17</f>
        <v>376541</v>
      </c>
      <c r="P17" s="28">
        <f>L16-D12</f>
        <v>20889.753807106637</v>
      </c>
    </row>
    <row r="18" spans="1:16" s="11" customFormat="1" ht="17.25" customHeight="1" x14ac:dyDescent="0.4">
      <c r="A18" s="44" t="s">
        <v>93</v>
      </c>
      <c r="B18" s="44" t="s">
        <v>16</v>
      </c>
      <c r="C18" s="45">
        <f>SUM(C19:C71)</f>
        <v>1100</v>
      </c>
      <c r="D18" s="41">
        <f t="shared" ref="D18:E18" si="0">COUNTA(D19:D71)</f>
        <v>53</v>
      </c>
      <c r="E18" s="41">
        <f t="shared" si="0"/>
        <v>18</v>
      </c>
      <c r="F18" s="41">
        <f>COUNTA(F19:F71)</f>
        <v>21</v>
      </c>
      <c r="G18" s="46">
        <f t="shared" ref="G18" si="1">COUNTA(G19:G71)</f>
        <v>0</v>
      </c>
      <c r="H18" s="81">
        <f t="shared" ref="H18" si="2">SUM(H19:H71)</f>
        <v>4800</v>
      </c>
      <c r="I18" s="42">
        <f>SUM(I19:I71)</f>
        <v>3000000</v>
      </c>
      <c r="J18" s="42">
        <f>SUM(J19:J71)</f>
        <v>2381389.9999999995</v>
      </c>
      <c r="K18" s="84">
        <f>SUM(K19:K71)</f>
        <v>618609.99999999988</v>
      </c>
      <c r="L18" s="107">
        <f>M18+N18</f>
        <v>348199.49238578684</v>
      </c>
      <c r="M18" s="42">
        <f>SUM(M19:M39)</f>
        <v>332336.99238578684</v>
      </c>
      <c r="N18" s="42">
        <f>SUM(N19:N39)</f>
        <v>15862.5</v>
      </c>
      <c r="O18" s="83">
        <f>SUM(O19:O71)</f>
        <v>3348199.492385786</v>
      </c>
      <c r="P18" s="29"/>
    </row>
    <row r="19" spans="1:16" s="10" customFormat="1" ht="17.25" customHeight="1" x14ac:dyDescent="0.45">
      <c r="A19" s="47">
        <v>1</v>
      </c>
      <c r="B19" s="48" t="s">
        <v>17</v>
      </c>
      <c r="C19" s="49">
        <v>16</v>
      </c>
      <c r="D19" s="50" t="s">
        <v>18</v>
      </c>
      <c r="E19" s="50"/>
      <c r="F19" s="50" t="s">
        <v>18</v>
      </c>
      <c r="G19" s="51"/>
      <c r="H19" s="82">
        <f>50+50+C19</f>
        <v>116</v>
      </c>
      <c r="I19" s="52">
        <f>H19*$F$10</f>
        <v>72500</v>
      </c>
      <c r="J19" s="75">
        <f>I19*$J$11</f>
        <v>57550.258333333339</v>
      </c>
      <c r="K19" s="85">
        <f>I19*$K$11</f>
        <v>14949.741666666665</v>
      </c>
      <c r="L19" s="113">
        <f>M19+N19</f>
        <v>16550.571065989847</v>
      </c>
      <c r="M19" s="52">
        <f>50*$R$11</f>
        <v>15825.571065989849</v>
      </c>
      <c r="N19" s="52">
        <f>I19*1%</f>
        <v>725</v>
      </c>
      <c r="O19" s="127">
        <f t="shared" ref="O19:O30" si="3">L19+I19</f>
        <v>89050.571065989847</v>
      </c>
      <c r="P19" s="106">
        <f>D12-M17-N18</f>
        <v>374116.5</v>
      </c>
    </row>
    <row r="20" spans="1:16" s="10" customFormat="1" ht="17.25" customHeight="1" x14ac:dyDescent="0.45">
      <c r="A20" s="47">
        <v>2</v>
      </c>
      <c r="B20" s="48" t="s">
        <v>19</v>
      </c>
      <c r="C20" s="49">
        <v>21</v>
      </c>
      <c r="D20" s="50" t="s">
        <v>18</v>
      </c>
      <c r="E20" s="50" t="s">
        <v>18</v>
      </c>
      <c r="F20" s="50"/>
      <c r="G20" s="51"/>
      <c r="H20" s="82">
        <f t="shared" ref="H20:H39" si="4">50+50+C20</f>
        <v>121</v>
      </c>
      <c r="I20" s="52">
        <f t="shared" ref="I20:I50" si="5">H20*$F$10</f>
        <v>75625</v>
      </c>
      <c r="J20" s="75">
        <f t="shared" ref="J20:J71" si="6">I20*$J$11</f>
        <v>60030.872916666667</v>
      </c>
      <c r="K20" s="85">
        <f t="shared" ref="K20:K71" si="7">I20*$K$11</f>
        <v>15594.127083333333</v>
      </c>
      <c r="L20" s="113">
        <f t="shared" ref="L20:L39" si="8">M20+N20</f>
        <v>16581.821065989847</v>
      </c>
      <c r="M20" s="52">
        <f t="shared" ref="M20:M39" si="9">50*$R$11</f>
        <v>15825.571065989849</v>
      </c>
      <c r="N20" s="52">
        <f t="shared" ref="N20:N39" si="10">I20*1%</f>
        <v>756.25</v>
      </c>
      <c r="O20" s="127">
        <f t="shared" si="3"/>
        <v>92206.821065989847</v>
      </c>
    </row>
    <row r="21" spans="1:16" s="10" customFormat="1" ht="17.25" customHeight="1" x14ac:dyDescent="0.45">
      <c r="A21" s="47">
        <v>3</v>
      </c>
      <c r="B21" s="48" t="s">
        <v>20</v>
      </c>
      <c r="C21" s="49">
        <v>22</v>
      </c>
      <c r="D21" s="50" t="s">
        <v>18</v>
      </c>
      <c r="E21" s="50" t="s">
        <v>18</v>
      </c>
      <c r="F21" s="50"/>
      <c r="G21" s="51"/>
      <c r="H21" s="82">
        <f t="shared" si="4"/>
        <v>122</v>
      </c>
      <c r="I21" s="52">
        <f t="shared" si="5"/>
        <v>76250</v>
      </c>
      <c r="J21" s="75">
        <f t="shared" si="6"/>
        <v>60526.995833333334</v>
      </c>
      <c r="K21" s="85">
        <f t="shared" si="7"/>
        <v>15723.004166666666</v>
      </c>
      <c r="L21" s="113">
        <f t="shared" si="8"/>
        <v>16588.071065989847</v>
      </c>
      <c r="M21" s="52">
        <f t="shared" si="9"/>
        <v>15825.571065989849</v>
      </c>
      <c r="N21" s="52">
        <f t="shared" si="10"/>
        <v>762.5</v>
      </c>
      <c r="O21" s="127">
        <f t="shared" si="3"/>
        <v>92838.071065989847</v>
      </c>
    </row>
    <row r="22" spans="1:16" s="10" customFormat="1" ht="17.25" customHeight="1" x14ac:dyDescent="0.45">
      <c r="A22" s="47">
        <v>4</v>
      </c>
      <c r="B22" s="48" t="s">
        <v>21</v>
      </c>
      <c r="C22" s="49">
        <v>33</v>
      </c>
      <c r="D22" s="50" t="s">
        <v>18</v>
      </c>
      <c r="E22" s="50"/>
      <c r="F22" s="50" t="s">
        <v>18</v>
      </c>
      <c r="G22" s="51"/>
      <c r="H22" s="82">
        <f t="shared" si="4"/>
        <v>133</v>
      </c>
      <c r="I22" s="52">
        <f t="shared" si="5"/>
        <v>83125</v>
      </c>
      <c r="J22" s="75">
        <f t="shared" si="6"/>
        <v>65984.347916666666</v>
      </c>
      <c r="K22" s="85">
        <f t="shared" si="7"/>
        <v>17140.652083333331</v>
      </c>
      <c r="L22" s="113">
        <f t="shared" si="8"/>
        <v>16656.821065989847</v>
      </c>
      <c r="M22" s="52">
        <f t="shared" si="9"/>
        <v>15825.571065989849</v>
      </c>
      <c r="N22" s="52">
        <f t="shared" si="10"/>
        <v>831.25</v>
      </c>
      <c r="O22" s="127">
        <f t="shared" si="3"/>
        <v>99781.821065989847</v>
      </c>
    </row>
    <row r="23" spans="1:16" s="10" customFormat="1" ht="17.25" customHeight="1" x14ac:dyDescent="0.45">
      <c r="A23" s="47">
        <v>5</v>
      </c>
      <c r="B23" s="48" t="s">
        <v>22</v>
      </c>
      <c r="C23" s="49">
        <v>15</v>
      </c>
      <c r="D23" s="50" t="s">
        <v>18</v>
      </c>
      <c r="E23" s="50" t="s">
        <v>18</v>
      </c>
      <c r="F23" s="50"/>
      <c r="G23" s="51"/>
      <c r="H23" s="82">
        <f t="shared" si="4"/>
        <v>115</v>
      </c>
      <c r="I23" s="52">
        <f t="shared" si="5"/>
        <v>71875</v>
      </c>
      <c r="J23" s="75">
        <f t="shared" si="6"/>
        <v>57054.135416666672</v>
      </c>
      <c r="K23" s="85">
        <f t="shared" si="7"/>
        <v>14820.864583333332</v>
      </c>
      <c r="L23" s="113">
        <f t="shared" si="8"/>
        <v>16544.321065989847</v>
      </c>
      <c r="M23" s="52">
        <f t="shared" si="9"/>
        <v>15825.571065989849</v>
      </c>
      <c r="N23" s="52">
        <f t="shared" si="10"/>
        <v>718.75</v>
      </c>
      <c r="O23" s="127">
        <f t="shared" si="3"/>
        <v>88419.321065989847</v>
      </c>
    </row>
    <row r="24" spans="1:16" s="10" customFormat="1" ht="17.25" customHeight="1" x14ac:dyDescent="0.45">
      <c r="A24" s="47">
        <v>6</v>
      </c>
      <c r="B24" s="48" t="s">
        <v>23</v>
      </c>
      <c r="C24" s="49">
        <v>29</v>
      </c>
      <c r="D24" s="50" t="s">
        <v>18</v>
      </c>
      <c r="E24" s="50"/>
      <c r="F24" s="50" t="s">
        <v>18</v>
      </c>
      <c r="G24" s="51"/>
      <c r="H24" s="82">
        <f t="shared" si="4"/>
        <v>129</v>
      </c>
      <c r="I24" s="52">
        <f t="shared" si="5"/>
        <v>80625</v>
      </c>
      <c r="J24" s="75">
        <f t="shared" si="6"/>
        <v>63999.856250000004</v>
      </c>
      <c r="K24" s="85">
        <f t="shared" si="7"/>
        <v>16625.143749999999</v>
      </c>
      <c r="L24" s="113">
        <f t="shared" si="8"/>
        <v>16631.821065989847</v>
      </c>
      <c r="M24" s="52">
        <f t="shared" si="9"/>
        <v>15825.571065989849</v>
      </c>
      <c r="N24" s="52">
        <f t="shared" si="10"/>
        <v>806.25</v>
      </c>
      <c r="O24" s="127">
        <f t="shared" si="3"/>
        <v>97256.821065989847</v>
      </c>
    </row>
    <row r="25" spans="1:16" s="10" customFormat="1" ht="17.25" customHeight="1" x14ac:dyDescent="0.45">
      <c r="A25" s="47">
        <v>7</v>
      </c>
      <c r="B25" s="48" t="s">
        <v>24</v>
      </c>
      <c r="C25" s="49">
        <v>40</v>
      </c>
      <c r="D25" s="50" t="s">
        <v>18</v>
      </c>
      <c r="E25" s="50"/>
      <c r="F25" s="50"/>
      <c r="G25" s="51"/>
      <c r="H25" s="82">
        <f t="shared" si="4"/>
        <v>140</v>
      </c>
      <c r="I25" s="52">
        <f t="shared" si="5"/>
        <v>87500</v>
      </c>
      <c r="J25" s="75">
        <f t="shared" si="6"/>
        <v>69457.208333333343</v>
      </c>
      <c r="K25" s="85">
        <f t="shared" si="7"/>
        <v>18042.791666666664</v>
      </c>
      <c r="L25" s="113">
        <f t="shared" si="8"/>
        <v>16700.571065989847</v>
      </c>
      <c r="M25" s="52">
        <f t="shared" si="9"/>
        <v>15825.571065989849</v>
      </c>
      <c r="N25" s="52">
        <f t="shared" si="10"/>
        <v>875</v>
      </c>
      <c r="O25" s="127">
        <f t="shared" si="3"/>
        <v>104200.57106598985</v>
      </c>
    </row>
    <row r="26" spans="1:16" s="10" customFormat="1" ht="17.25" customHeight="1" x14ac:dyDescent="0.45">
      <c r="A26" s="47">
        <v>8</v>
      </c>
      <c r="B26" s="48" t="s">
        <v>25</v>
      </c>
      <c r="C26" s="49">
        <v>13</v>
      </c>
      <c r="D26" s="50" t="s">
        <v>18</v>
      </c>
      <c r="E26" s="50" t="s">
        <v>18</v>
      </c>
      <c r="F26" s="50" t="s">
        <v>18</v>
      </c>
      <c r="G26" s="51"/>
      <c r="H26" s="82">
        <f t="shared" si="4"/>
        <v>113</v>
      </c>
      <c r="I26" s="52">
        <f t="shared" si="5"/>
        <v>70625</v>
      </c>
      <c r="J26" s="75">
        <f t="shared" si="6"/>
        <v>56061.889583333337</v>
      </c>
      <c r="K26" s="85">
        <f t="shared" si="7"/>
        <v>14563.110416666666</v>
      </c>
      <c r="L26" s="113">
        <f t="shared" si="8"/>
        <v>16531.821065989847</v>
      </c>
      <c r="M26" s="52">
        <f t="shared" si="9"/>
        <v>15825.571065989849</v>
      </c>
      <c r="N26" s="52">
        <f t="shared" si="10"/>
        <v>706.25</v>
      </c>
      <c r="O26" s="127">
        <f t="shared" si="3"/>
        <v>87156.821065989847</v>
      </c>
    </row>
    <row r="27" spans="1:16" s="10" customFormat="1" ht="17.25" customHeight="1" x14ac:dyDescent="0.45">
      <c r="A27" s="47">
        <v>9</v>
      </c>
      <c r="B27" s="48" t="s">
        <v>26</v>
      </c>
      <c r="C27" s="49">
        <v>11</v>
      </c>
      <c r="D27" s="50" t="s">
        <v>18</v>
      </c>
      <c r="E27" s="50" t="s">
        <v>18</v>
      </c>
      <c r="F27" s="50"/>
      <c r="G27" s="53"/>
      <c r="H27" s="82">
        <f t="shared" si="4"/>
        <v>111</v>
      </c>
      <c r="I27" s="52">
        <f t="shared" si="5"/>
        <v>69375</v>
      </c>
      <c r="J27" s="75">
        <f t="shared" si="6"/>
        <v>55069.643750000003</v>
      </c>
      <c r="K27" s="85">
        <f t="shared" si="7"/>
        <v>14305.356249999999</v>
      </c>
      <c r="L27" s="113">
        <f t="shared" si="8"/>
        <v>16519.321065989847</v>
      </c>
      <c r="M27" s="52">
        <f t="shared" si="9"/>
        <v>15825.571065989849</v>
      </c>
      <c r="N27" s="52">
        <f t="shared" si="10"/>
        <v>693.75</v>
      </c>
      <c r="O27" s="127">
        <f t="shared" si="3"/>
        <v>85894.321065989847</v>
      </c>
    </row>
    <row r="28" spans="1:16" s="10" customFormat="1" ht="17.25" customHeight="1" x14ac:dyDescent="0.45">
      <c r="A28" s="47">
        <v>10</v>
      </c>
      <c r="B28" s="48" t="s">
        <v>27</v>
      </c>
      <c r="C28" s="49">
        <v>22</v>
      </c>
      <c r="D28" s="50" t="s">
        <v>18</v>
      </c>
      <c r="E28" s="50"/>
      <c r="F28" s="50" t="s">
        <v>18</v>
      </c>
      <c r="G28" s="53"/>
      <c r="H28" s="82">
        <f t="shared" si="4"/>
        <v>122</v>
      </c>
      <c r="I28" s="52">
        <f t="shared" si="5"/>
        <v>76250</v>
      </c>
      <c r="J28" s="75">
        <f t="shared" si="6"/>
        <v>60526.995833333334</v>
      </c>
      <c r="K28" s="85">
        <f t="shared" si="7"/>
        <v>15723.004166666666</v>
      </c>
      <c r="L28" s="113">
        <f t="shared" si="8"/>
        <v>16588.071065989847</v>
      </c>
      <c r="M28" s="52">
        <f t="shared" si="9"/>
        <v>15825.571065989849</v>
      </c>
      <c r="N28" s="52">
        <f t="shared" si="10"/>
        <v>762.5</v>
      </c>
      <c r="O28" s="127">
        <f t="shared" si="3"/>
        <v>92838.071065989847</v>
      </c>
    </row>
    <row r="29" spans="1:16" s="10" customFormat="1" ht="17.25" customHeight="1" x14ac:dyDescent="0.45">
      <c r="A29" s="47">
        <v>11</v>
      </c>
      <c r="B29" s="48" t="s">
        <v>28</v>
      </c>
      <c r="C29" s="49">
        <v>13</v>
      </c>
      <c r="D29" s="50" t="s">
        <v>18</v>
      </c>
      <c r="E29" s="50" t="s">
        <v>18</v>
      </c>
      <c r="F29" s="50"/>
      <c r="G29" s="53"/>
      <c r="H29" s="82">
        <f t="shared" si="4"/>
        <v>113</v>
      </c>
      <c r="I29" s="52">
        <f t="shared" si="5"/>
        <v>70625</v>
      </c>
      <c r="J29" s="75">
        <f t="shared" si="6"/>
        <v>56061.889583333337</v>
      </c>
      <c r="K29" s="85">
        <f t="shared" si="7"/>
        <v>14563.110416666666</v>
      </c>
      <c r="L29" s="113">
        <f t="shared" si="8"/>
        <v>16531.821065989847</v>
      </c>
      <c r="M29" s="52">
        <f t="shared" si="9"/>
        <v>15825.571065989849</v>
      </c>
      <c r="N29" s="52">
        <f t="shared" si="10"/>
        <v>706.25</v>
      </c>
      <c r="O29" s="127">
        <f t="shared" si="3"/>
        <v>87156.821065989847</v>
      </c>
    </row>
    <row r="30" spans="1:16" s="10" customFormat="1" ht="17.25" customHeight="1" x14ac:dyDescent="0.45">
      <c r="A30" s="47">
        <v>12</v>
      </c>
      <c r="B30" s="48" t="s">
        <v>29</v>
      </c>
      <c r="C30" s="49">
        <v>16</v>
      </c>
      <c r="D30" s="50" t="s">
        <v>18</v>
      </c>
      <c r="E30" s="50" t="s">
        <v>18</v>
      </c>
      <c r="F30" s="50" t="s">
        <v>18</v>
      </c>
      <c r="G30" s="53"/>
      <c r="H30" s="82">
        <f t="shared" si="4"/>
        <v>116</v>
      </c>
      <c r="I30" s="52">
        <f t="shared" si="5"/>
        <v>72500</v>
      </c>
      <c r="J30" s="75">
        <f t="shared" si="6"/>
        <v>57550.258333333339</v>
      </c>
      <c r="K30" s="85">
        <f t="shared" si="7"/>
        <v>14949.741666666665</v>
      </c>
      <c r="L30" s="113">
        <f t="shared" si="8"/>
        <v>16550.571065989847</v>
      </c>
      <c r="M30" s="52">
        <f t="shared" si="9"/>
        <v>15825.571065989849</v>
      </c>
      <c r="N30" s="52">
        <f t="shared" si="10"/>
        <v>725</v>
      </c>
      <c r="O30" s="127">
        <f t="shared" si="3"/>
        <v>89050.571065989847</v>
      </c>
    </row>
    <row r="31" spans="1:16" s="10" customFormat="1" ht="17.25" customHeight="1" x14ac:dyDescent="0.45">
      <c r="A31" s="47">
        <v>13</v>
      </c>
      <c r="B31" s="48" t="s">
        <v>30</v>
      </c>
      <c r="C31" s="49">
        <v>17</v>
      </c>
      <c r="D31" s="50" t="s">
        <v>18</v>
      </c>
      <c r="E31" s="50"/>
      <c r="F31" s="50"/>
      <c r="G31" s="53"/>
      <c r="H31" s="82">
        <f t="shared" si="4"/>
        <v>117</v>
      </c>
      <c r="I31" s="52">
        <f t="shared" si="5"/>
        <v>73125</v>
      </c>
      <c r="J31" s="75">
        <f t="shared" si="6"/>
        <v>58046.381250000006</v>
      </c>
      <c r="K31" s="85">
        <f t="shared" si="7"/>
        <v>15078.61875</v>
      </c>
      <c r="L31" s="113">
        <f t="shared" si="8"/>
        <v>16556.821065989847</v>
      </c>
      <c r="M31" s="52">
        <f t="shared" si="9"/>
        <v>15825.571065989849</v>
      </c>
      <c r="N31" s="52">
        <f t="shared" si="10"/>
        <v>731.25</v>
      </c>
      <c r="O31" s="127">
        <f t="shared" ref="O31:O75" si="11">L31+I31</f>
        <v>89681.821065989847</v>
      </c>
    </row>
    <row r="32" spans="1:16" s="10" customFormat="1" ht="17.25" customHeight="1" x14ac:dyDescent="0.45">
      <c r="A32" s="47">
        <v>14</v>
      </c>
      <c r="B32" s="48" t="s">
        <v>31</v>
      </c>
      <c r="C32" s="49">
        <v>29</v>
      </c>
      <c r="D32" s="50" t="s">
        <v>18</v>
      </c>
      <c r="E32" s="50"/>
      <c r="F32" s="50"/>
      <c r="G32" s="53"/>
      <c r="H32" s="82">
        <f t="shared" si="4"/>
        <v>129</v>
      </c>
      <c r="I32" s="52">
        <f t="shared" si="5"/>
        <v>80625</v>
      </c>
      <c r="J32" s="75">
        <f t="shared" si="6"/>
        <v>63999.856250000004</v>
      </c>
      <c r="K32" s="85">
        <f t="shared" si="7"/>
        <v>16625.143749999999</v>
      </c>
      <c r="L32" s="113">
        <f t="shared" si="8"/>
        <v>16631.821065989847</v>
      </c>
      <c r="M32" s="52">
        <f t="shared" si="9"/>
        <v>15825.571065989849</v>
      </c>
      <c r="N32" s="52">
        <f t="shared" si="10"/>
        <v>806.25</v>
      </c>
      <c r="O32" s="127">
        <f>L32+I32</f>
        <v>97256.821065989847</v>
      </c>
    </row>
    <row r="33" spans="1:17" s="10" customFormat="1" ht="17.25" customHeight="1" x14ac:dyDescent="0.45">
      <c r="A33" s="47">
        <v>15</v>
      </c>
      <c r="B33" s="48" t="s">
        <v>32</v>
      </c>
      <c r="C33" s="49">
        <v>34</v>
      </c>
      <c r="D33" s="50" t="s">
        <v>18</v>
      </c>
      <c r="E33" s="50"/>
      <c r="F33" s="50" t="s">
        <v>18</v>
      </c>
      <c r="G33" s="53"/>
      <c r="H33" s="82">
        <f t="shared" si="4"/>
        <v>134</v>
      </c>
      <c r="I33" s="52">
        <f t="shared" si="5"/>
        <v>83750</v>
      </c>
      <c r="J33" s="75">
        <f t="shared" si="6"/>
        <v>66480.47083333334</v>
      </c>
      <c r="K33" s="85">
        <f t="shared" si="7"/>
        <v>17269.529166666667</v>
      </c>
      <c r="L33" s="113">
        <f t="shared" si="8"/>
        <v>16663.071065989847</v>
      </c>
      <c r="M33" s="52">
        <f t="shared" si="9"/>
        <v>15825.571065989849</v>
      </c>
      <c r="N33" s="52">
        <f t="shared" si="10"/>
        <v>837.5</v>
      </c>
      <c r="O33" s="127">
        <f>L33+I33</f>
        <v>100413.07106598985</v>
      </c>
    </row>
    <row r="34" spans="1:17" s="10" customFormat="1" ht="17.25" customHeight="1" x14ac:dyDescent="0.45">
      <c r="A34" s="47">
        <v>16</v>
      </c>
      <c r="B34" s="48" t="s">
        <v>33</v>
      </c>
      <c r="C34" s="49">
        <v>14</v>
      </c>
      <c r="D34" s="50" t="s">
        <v>18</v>
      </c>
      <c r="E34" s="50"/>
      <c r="F34" s="50"/>
      <c r="G34" s="53"/>
      <c r="H34" s="82">
        <f t="shared" si="4"/>
        <v>114</v>
      </c>
      <c r="I34" s="52">
        <f t="shared" si="5"/>
        <v>71250</v>
      </c>
      <c r="J34" s="75">
        <f t="shared" si="6"/>
        <v>56558.012500000004</v>
      </c>
      <c r="K34" s="85">
        <f t="shared" si="7"/>
        <v>14691.987499999999</v>
      </c>
      <c r="L34" s="113">
        <f t="shared" si="8"/>
        <v>16538.071065989847</v>
      </c>
      <c r="M34" s="52">
        <f t="shared" si="9"/>
        <v>15825.571065989849</v>
      </c>
      <c r="N34" s="52">
        <f t="shared" si="10"/>
        <v>712.5</v>
      </c>
      <c r="O34" s="127">
        <f>L34+I34</f>
        <v>87788.071065989847</v>
      </c>
    </row>
    <row r="35" spans="1:17" s="10" customFormat="1" ht="17.25" customHeight="1" x14ac:dyDescent="0.45">
      <c r="A35" s="47">
        <v>17</v>
      </c>
      <c r="B35" s="48" t="s">
        <v>34</v>
      </c>
      <c r="C35" s="49">
        <v>17</v>
      </c>
      <c r="D35" s="50" t="s">
        <v>18</v>
      </c>
      <c r="E35" s="50" t="s">
        <v>18</v>
      </c>
      <c r="F35" s="50"/>
      <c r="G35" s="53"/>
      <c r="H35" s="82">
        <f t="shared" si="4"/>
        <v>117</v>
      </c>
      <c r="I35" s="52">
        <f t="shared" si="5"/>
        <v>73125</v>
      </c>
      <c r="J35" s="75">
        <f t="shared" si="6"/>
        <v>58046.381250000006</v>
      </c>
      <c r="K35" s="85">
        <f t="shared" si="7"/>
        <v>15078.61875</v>
      </c>
      <c r="L35" s="113">
        <f t="shared" si="8"/>
        <v>16556.821065989847</v>
      </c>
      <c r="M35" s="52">
        <f t="shared" si="9"/>
        <v>15825.571065989849</v>
      </c>
      <c r="N35" s="52">
        <f t="shared" si="10"/>
        <v>731.25</v>
      </c>
      <c r="O35" s="127">
        <f>L35+I35</f>
        <v>89681.821065989847</v>
      </c>
    </row>
    <row r="36" spans="1:17" s="10" customFormat="1" ht="17.25" customHeight="1" x14ac:dyDescent="0.45">
      <c r="A36" s="47">
        <v>18</v>
      </c>
      <c r="B36" s="48" t="s">
        <v>35</v>
      </c>
      <c r="C36" s="49">
        <v>19</v>
      </c>
      <c r="D36" s="50" t="s">
        <v>18</v>
      </c>
      <c r="E36" s="50"/>
      <c r="F36" s="50" t="s">
        <v>18</v>
      </c>
      <c r="G36" s="53"/>
      <c r="H36" s="82">
        <f t="shared" si="4"/>
        <v>119</v>
      </c>
      <c r="I36" s="52">
        <f t="shared" si="5"/>
        <v>74375</v>
      </c>
      <c r="J36" s="75">
        <f t="shared" si="6"/>
        <v>59038.627083333333</v>
      </c>
      <c r="K36" s="85">
        <f t="shared" si="7"/>
        <v>15336.372916666665</v>
      </c>
      <c r="L36" s="113">
        <f t="shared" si="8"/>
        <v>16569.321065989847</v>
      </c>
      <c r="M36" s="52">
        <f t="shared" si="9"/>
        <v>15825.571065989849</v>
      </c>
      <c r="N36" s="52">
        <f t="shared" si="10"/>
        <v>743.75</v>
      </c>
      <c r="O36" s="127">
        <f t="shared" si="11"/>
        <v>90944.321065989847</v>
      </c>
    </row>
    <row r="37" spans="1:17" s="10" customFormat="1" ht="17.25" customHeight="1" x14ac:dyDescent="0.45">
      <c r="A37" s="47">
        <v>19</v>
      </c>
      <c r="B37" s="48" t="s">
        <v>36</v>
      </c>
      <c r="C37" s="49">
        <v>16</v>
      </c>
      <c r="D37" s="50" t="s">
        <v>18</v>
      </c>
      <c r="E37" s="50" t="s">
        <v>18</v>
      </c>
      <c r="F37" s="50"/>
      <c r="G37" s="53"/>
      <c r="H37" s="82">
        <f t="shared" si="4"/>
        <v>116</v>
      </c>
      <c r="I37" s="52">
        <f t="shared" si="5"/>
        <v>72500</v>
      </c>
      <c r="J37" s="75">
        <f t="shared" si="6"/>
        <v>57550.258333333339</v>
      </c>
      <c r="K37" s="85">
        <f t="shared" si="7"/>
        <v>14949.741666666665</v>
      </c>
      <c r="L37" s="113">
        <f t="shared" si="8"/>
        <v>16550.571065989847</v>
      </c>
      <c r="M37" s="52">
        <f t="shared" si="9"/>
        <v>15825.571065989849</v>
      </c>
      <c r="N37" s="52">
        <f t="shared" si="10"/>
        <v>725</v>
      </c>
      <c r="O37" s="127">
        <f t="shared" si="11"/>
        <v>89050.571065989847</v>
      </c>
      <c r="P37" s="119"/>
      <c r="Q37" s="119"/>
    </row>
    <row r="38" spans="1:17" s="10" customFormat="1" ht="17.25" customHeight="1" x14ac:dyDescent="0.45">
      <c r="A38" s="47">
        <v>20</v>
      </c>
      <c r="B38" s="48" t="s">
        <v>37</v>
      </c>
      <c r="C38" s="49">
        <v>22</v>
      </c>
      <c r="D38" s="50" t="s">
        <v>18</v>
      </c>
      <c r="E38" s="50"/>
      <c r="F38" s="50"/>
      <c r="G38" s="53"/>
      <c r="H38" s="82">
        <f t="shared" si="4"/>
        <v>122</v>
      </c>
      <c r="I38" s="52">
        <f t="shared" si="5"/>
        <v>76250</v>
      </c>
      <c r="J38" s="75">
        <f t="shared" si="6"/>
        <v>60526.995833333334</v>
      </c>
      <c r="K38" s="85">
        <f t="shared" si="7"/>
        <v>15723.004166666666</v>
      </c>
      <c r="L38" s="113">
        <f t="shared" si="8"/>
        <v>16588.071065989847</v>
      </c>
      <c r="M38" s="52">
        <f t="shared" si="9"/>
        <v>15825.571065989849</v>
      </c>
      <c r="N38" s="52">
        <f t="shared" si="10"/>
        <v>762.5</v>
      </c>
      <c r="O38" s="127">
        <f t="shared" si="11"/>
        <v>92838.071065989847</v>
      </c>
      <c r="P38" s="106"/>
      <c r="Q38" s="119"/>
    </row>
    <row r="39" spans="1:17" s="16" customFormat="1" ht="17.25" customHeight="1" x14ac:dyDescent="0.45">
      <c r="A39" s="47">
        <v>21</v>
      </c>
      <c r="B39" s="48" t="s">
        <v>38</v>
      </c>
      <c r="C39" s="49">
        <v>19</v>
      </c>
      <c r="D39" s="50" t="s">
        <v>18</v>
      </c>
      <c r="E39" s="50" t="s">
        <v>18</v>
      </c>
      <c r="F39" s="50"/>
      <c r="G39" s="53"/>
      <c r="H39" s="82">
        <f t="shared" si="4"/>
        <v>119</v>
      </c>
      <c r="I39" s="52">
        <f t="shared" si="5"/>
        <v>74375</v>
      </c>
      <c r="J39" s="75">
        <f t="shared" si="6"/>
        <v>59038.627083333333</v>
      </c>
      <c r="K39" s="85">
        <f t="shared" si="7"/>
        <v>15336.372916666665</v>
      </c>
      <c r="L39" s="128">
        <f t="shared" si="8"/>
        <v>16569.321065989847</v>
      </c>
      <c r="M39" s="52">
        <f t="shared" si="9"/>
        <v>15825.571065989849</v>
      </c>
      <c r="N39" s="52">
        <f t="shared" si="10"/>
        <v>743.75</v>
      </c>
      <c r="O39" s="129">
        <f t="shared" si="11"/>
        <v>90944.321065989847</v>
      </c>
    </row>
    <row r="40" spans="1:17" s="10" customFormat="1" ht="17.25" customHeight="1" x14ac:dyDescent="0.45">
      <c r="A40" s="47">
        <v>22</v>
      </c>
      <c r="B40" s="48" t="s">
        <v>39</v>
      </c>
      <c r="C40" s="49">
        <v>15</v>
      </c>
      <c r="D40" s="50" t="s">
        <v>18</v>
      </c>
      <c r="E40" s="50" t="s">
        <v>18</v>
      </c>
      <c r="F40" s="50"/>
      <c r="G40" s="53"/>
      <c r="H40" s="82">
        <f t="shared" ref="H40:H71" si="12">50+C40</f>
        <v>65</v>
      </c>
      <c r="I40" s="52">
        <f t="shared" si="5"/>
        <v>40625</v>
      </c>
      <c r="J40" s="75">
        <f t="shared" si="6"/>
        <v>32247.989583333336</v>
      </c>
      <c r="K40" s="85">
        <f t="shared" si="7"/>
        <v>8377.0104166666661</v>
      </c>
      <c r="L40" s="52"/>
      <c r="M40" s="52"/>
      <c r="N40" s="86"/>
      <c r="O40" s="127">
        <f t="shared" si="11"/>
        <v>40625</v>
      </c>
      <c r="P40" s="106"/>
      <c r="Q40" s="119"/>
    </row>
    <row r="41" spans="1:17" s="10" customFormat="1" ht="17.25" customHeight="1" x14ac:dyDescent="0.45">
      <c r="A41" s="47">
        <v>23</v>
      </c>
      <c r="B41" s="48" t="s">
        <v>40</v>
      </c>
      <c r="C41" s="49">
        <v>27</v>
      </c>
      <c r="D41" s="50" t="s">
        <v>18</v>
      </c>
      <c r="E41" s="50"/>
      <c r="F41" s="50" t="s">
        <v>18</v>
      </c>
      <c r="G41" s="53"/>
      <c r="H41" s="82">
        <f t="shared" si="12"/>
        <v>77</v>
      </c>
      <c r="I41" s="52">
        <f t="shared" si="5"/>
        <v>48125</v>
      </c>
      <c r="J41" s="75">
        <f t="shared" si="6"/>
        <v>38201.464583333334</v>
      </c>
      <c r="K41" s="85">
        <f t="shared" si="7"/>
        <v>9923.5354166666657</v>
      </c>
      <c r="L41" s="52"/>
      <c r="M41" s="52"/>
      <c r="N41" s="86"/>
      <c r="O41" s="127">
        <f t="shared" si="11"/>
        <v>48125</v>
      </c>
    </row>
    <row r="42" spans="1:17" s="10" customFormat="1" ht="17.25" customHeight="1" x14ac:dyDescent="0.45">
      <c r="A42" s="47">
        <v>24</v>
      </c>
      <c r="B42" s="48" t="s">
        <v>41</v>
      </c>
      <c r="C42" s="49">
        <v>16</v>
      </c>
      <c r="D42" s="50" t="s">
        <v>18</v>
      </c>
      <c r="E42" s="50"/>
      <c r="F42" s="50"/>
      <c r="G42" s="53"/>
      <c r="H42" s="82">
        <f t="shared" si="12"/>
        <v>66</v>
      </c>
      <c r="I42" s="52">
        <f t="shared" si="5"/>
        <v>41250</v>
      </c>
      <c r="J42" s="75">
        <f t="shared" si="6"/>
        <v>32744.112500000003</v>
      </c>
      <c r="K42" s="85">
        <f t="shared" si="7"/>
        <v>8505.8874999999989</v>
      </c>
      <c r="L42" s="52"/>
      <c r="M42" s="52"/>
      <c r="N42" s="86"/>
      <c r="O42" s="127">
        <f t="shared" si="11"/>
        <v>41250</v>
      </c>
    </row>
    <row r="43" spans="1:17" s="10" customFormat="1" ht="17.25" customHeight="1" x14ac:dyDescent="0.45">
      <c r="A43" s="47">
        <v>25</v>
      </c>
      <c r="B43" s="48" t="s">
        <v>42</v>
      </c>
      <c r="C43" s="49">
        <v>17</v>
      </c>
      <c r="D43" s="50" t="s">
        <v>18</v>
      </c>
      <c r="E43" s="50"/>
      <c r="F43" s="50"/>
      <c r="G43" s="53"/>
      <c r="H43" s="82">
        <f t="shared" si="12"/>
        <v>67</v>
      </c>
      <c r="I43" s="52">
        <f t="shared" si="5"/>
        <v>41875</v>
      </c>
      <c r="J43" s="75">
        <f t="shared" si="6"/>
        <v>33240.23541666667</v>
      </c>
      <c r="K43" s="85">
        <f t="shared" si="7"/>
        <v>8634.7645833333336</v>
      </c>
      <c r="L43" s="52"/>
      <c r="M43" s="52"/>
      <c r="N43" s="86"/>
      <c r="O43" s="127">
        <f t="shared" si="11"/>
        <v>41875</v>
      </c>
    </row>
    <row r="44" spans="1:17" s="10" customFormat="1" ht="17.25" customHeight="1" x14ac:dyDescent="0.45">
      <c r="A44" s="47">
        <v>26</v>
      </c>
      <c r="B44" s="48" t="s">
        <v>43</v>
      </c>
      <c r="C44" s="49">
        <v>18</v>
      </c>
      <c r="D44" s="50" t="s">
        <v>18</v>
      </c>
      <c r="E44" s="50" t="s">
        <v>18</v>
      </c>
      <c r="F44" s="50"/>
      <c r="G44" s="53"/>
      <c r="H44" s="82">
        <f t="shared" si="12"/>
        <v>68</v>
      </c>
      <c r="I44" s="52">
        <f t="shared" si="5"/>
        <v>42500</v>
      </c>
      <c r="J44" s="75">
        <f t="shared" si="6"/>
        <v>33736.358333333337</v>
      </c>
      <c r="K44" s="85">
        <f t="shared" si="7"/>
        <v>8763.6416666666664</v>
      </c>
      <c r="L44" s="52"/>
      <c r="M44" s="52"/>
      <c r="N44" s="86"/>
      <c r="O44" s="127">
        <f t="shared" si="11"/>
        <v>42500</v>
      </c>
    </row>
    <row r="45" spans="1:17" s="10" customFormat="1" ht="17.25" customHeight="1" x14ac:dyDescent="0.45">
      <c r="A45" s="47">
        <v>27</v>
      </c>
      <c r="B45" s="48" t="s">
        <v>44</v>
      </c>
      <c r="C45" s="49">
        <v>20</v>
      </c>
      <c r="D45" s="50" t="s">
        <v>18</v>
      </c>
      <c r="E45" s="50"/>
      <c r="F45" s="50" t="s">
        <v>18</v>
      </c>
      <c r="G45" s="53"/>
      <c r="H45" s="82">
        <f t="shared" si="12"/>
        <v>70</v>
      </c>
      <c r="I45" s="52">
        <f t="shared" si="5"/>
        <v>43750</v>
      </c>
      <c r="J45" s="75">
        <f t="shared" si="6"/>
        <v>34728.604166666672</v>
      </c>
      <c r="K45" s="85">
        <f t="shared" si="7"/>
        <v>9021.3958333333321</v>
      </c>
      <c r="L45" s="52"/>
      <c r="M45" s="52"/>
      <c r="N45" s="86"/>
      <c r="O45" s="127">
        <f t="shared" si="11"/>
        <v>43750</v>
      </c>
    </row>
    <row r="46" spans="1:17" s="10" customFormat="1" ht="17.25" customHeight="1" x14ac:dyDescent="0.45">
      <c r="A46" s="47">
        <v>28</v>
      </c>
      <c r="B46" s="48" t="s">
        <v>45</v>
      </c>
      <c r="C46" s="49">
        <v>18</v>
      </c>
      <c r="D46" s="50" t="s">
        <v>18</v>
      </c>
      <c r="E46" s="50"/>
      <c r="F46" s="50" t="s">
        <v>18</v>
      </c>
      <c r="G46" s="53"/>
      <c r="H46" s="82">
        <f t="shared" si="12"/>
        <v>68</v>
      </c>
      <c r="I46" s="52">
        <f t="shared" si="5"/>
        <v>42500</v>
      </c>
      <c r="J46" s="75">
        <f t="shared" si="6"/>
        <v>33736.358333333337</v>
      </c>
      <c r="K46" s="85">
        <f t="shared" si="7"/>
        <v>8763.6416666666664</v>
      </c>
      <c r="L46" s="52"/>
      <c r="M46" s="52"/>
      <c r="N46" s="86"/>
      <c r="O46" s="127">
        <f t="shared" si="11"/>
        <v>42500</v>
      </c>
    </row>
    <row r="47" spans="1:17" s="10" customFormat="1" ht="17.25" customHeight="1" x14ac:dyDescent="0.45">
      <c r="A47" s="47">
        <v>29</v>
      </c>
      <c r="B47" s="48" t="s">
        <v>46</v>
      </c>
      <c r="C47" s="49">
        <v>16</v>
      </c>
      <c r="D47" s="50" t="s">
        <v>18</v>
      </c>
      <c r="E47" s="50" t="s">
        <v>18</v>
      </c>
      <c r="F47" s="50"/>
      <c r="G47" s="53"/>
      <c r="H47" s="82">
        <f t="shared" si="12"/>
        <v>66</v>
      </c>
      <c r="I47" s="52">
        <f t="shared" si="5"/>
        <v>41250</v>
      </c>
      <c r="J47" s="75">
        <f t="shared" si="6"/>
        <v>32744.112500000003</v>
      </c>
      <c r="K47" s="85">
        <f t="shared" si="7"/>
        <v>8505.8874999999989</v>
      </c>
      <c r="L47" s="52"/>
      <c r="M47" s="52"/>
      <c r="N47" s="86"/>
      <c r="O47" s="127">
        <f t="shared" si="11"/>
        <v>41250</v>
      </c>
    </row>
    <row r="48" spans="1:17" s="10" customFormat="1" ht="17.25" customHeight="1" x14ac:dyDescent="0.45">
      <c r="A48" s="47">
        <v>30</v>
      </c>
      <c r="B48" s="48" t="s">
        <v>47</v>
      </c>
      <c r="C48" s="49">
        <v>21</v>
      </c>
      <c r="D48" s="50" t="s">
        <v>18</v>
      </c>
      <c r="E48" s="50"/>
      <c r="F48" s="50"/>
      <c r="G48" s="53"/>
      <c r="H48" s="82">
        <f t="shared" si="12"/>
        <v>71</v>
      </c>
      <c r="I48" s="52">
        <f t="shared" si="5"/>
        <v>44375</v>
      </c>
      <c r="J48" s="75">
        <f t="shared" si="6"/>
        <v>35224.727083333339</v>
      </c>
      <c r="K48" s="85">
        <f t="shared" si="7"/>
        <v>9150.2729166666668</v>
      </c>
      <c r="L48" s="52"/>
      <c r="M48" s="52"/>
      <c r="N48" s="86"/>
      <c r="O48" s="127">
        <f t="shared" si="11"/>
        <v>44375</v>
      </c>
    </row>
    <row r="49" spans="1:15" s="10" customFormat="1" ht="17.25" customHeight="1" x14ac:dyDescent="0.45">
      <c r="A49" s="47">
        <v>31</v>
      </c>
      <c r="B49" s="48" t="s">
        <v>48</v>
      </c>
      <c r="C49" s="49">
        <v>29</v>
      </c>
      <c r="D49" s="50" t="s">
        <v>18</v>
      </c>
      <c r="E49" s="50"/>
      <c r="F49" s="50"/>
      <c r="G49" s="53"/>
      <c r="H49" s="82">
        <f t="shared" si="12"/>
        <v>79</v>
      </c>
      <c r="I49" s="52">
        <f t="shared" si="5"/>
        <v>49375</v>
      </c>
      <c r="J49" s="75">
        <f t="shared" si="6"/>
        <v>39193.710416666669</v>
      </c>
      <c r="K49" s="85">
        <f t="shared" si="7"/>
        <v>10181.289583333333</v>
      </c>
      <c r="L49" s="52"/>
      <c r="M49" s="52"/>
      <c r="N49" s="86"/>
      <c r="O49" s="127">
        <f t="shared" si="11"/>
        <v>49375</v>
      </c>
    </row>
    <row r="50" spans="1:15" s="10" customFormat="1" ht="17.25" customHeight="1" x14ac:dyDescent="0.45">
      <c r="A50" s="47">
        <v>32</v>
      </c>
      <c r="B50" s="48" t="s">
        <v>49</v>
      </c>
      <c r="C50" s="49">
        <v>35</v>
      </c>
      <c r="D50" s="50" t="s">
        <v>18</v>
      </c>
      <c r="E50" s="50"/>
      <c r="F50" s="50"/>
      <c r="G50" s="53"/>
      <c r="H50" s="82">
        <f t="shared" si="12"/>
        <v>85</v>
      </c>
      <c r="I50" s="52">
        <f t="shared" si="5"/>
        <v>53125</v>
      </c>
      <c r="J50" s="75">
        <f t="shared" si="6"/>
        <v>42170.447916666672</v>
      </c>
      <c r="K50" s="85">
        <f t="shared" si="7"/>
        <v>10954.552083333332</v>
      </c>
      <c r="L50" s="52"/>
      <c r="M50" s="52"/>
      <c r="N50" s="86"/>
      <c r="O50" s="127">
        <f t="shared" si="11"/>
        <v>53125</v>
      </c>
    </row>
    <row r="51" spans="1:15" s="10" customFormat="1" ht="17.25" customHeight="1" x14ac:dyDescent="0.45">
      <c r="A51" s="47">
        <v>33</v>
      </c>
      <c r="B51" s="48" t="s">
        <v>50</v>
      </c>
      <c r="C51" s="49">
        <v>14</v>
      </c>
      <c r="D51" s="50" t="s">
        <v>18</v>
      </c>
      <c r="E51" s="50"/>
      <c r="F51" s="50"/>
      <c r="G51" s="53"/>
      <c r="H51" s="82">
        <f t="shared" si="12"/>
        <v>64</v>
      </c>
      <c r="I51" s="52">
        <f t="shared" ref="I51:I71" si="13">H51*$F$10</f>
        <v>40000</v>
      </c>
      <c r="J51" s="75">
        <f t="shared" si="6"/>
        <v>31751.866666666669</v>
      </c>
      <c r="K51" s="85">
        <f t="shared" si="7"/>
        <v>8248.1333333333332</v>
      </c>
      <c r="L51" s="52"/>
      <c r="M51" s="52"/>
      <c r="N51" s="86"/>
      <c r="O51" s="127">
        <f t="shared" si="11"/>
        <v>40000</v>
      </c>
    </row>
    <row r="52" spans="1:15" s="10" customFormat="1" ht="17.25" customHeight="1" x14ac:dyDescent="0.45">
      <c r="A52" s="47">
        <v>34</v>
      </c>
      <c r="B52" s="48" t="s">
        <v>51</v>
      </c>
      <c r="C52" s="49">
        <v>26</v>
      </c>
      <c r="D52" s="50" t="s">
        <v>18</v>
      </c>
      <c r="E52" s="50"/>
      <c r="F52" s="50" t="s">
        <v>18</v>
      </c>
      <c r="G52" s="53"/>
      <c r="H52" s="82">
        <f t="shared" si="12"/>
        <v>76</v>
      </c>
      <c r="I52" s="52">
        <f t="shared" si="13"/>
        <v>47500</v>
      </c>
      <c r="J52" s="75">
        <f t="shared" si="6"/>
        <v>37705.341666666667</v>
      </c>
      <c r="K52" s="85">
        <f t="shared" si="7"/>
        <v>9794.6583333333328</v>
      </c>
      <c r="L52" s="52"/>
      <c r="M52" s="52"/>
      <c r="N52" s="86"/>
      <c r="O52" s="127">
        <f t="shared" si="11"/>
        <v>47500</v>
      </c>
    </row>
    <row r="53" spans="1:15" s="10" customFormat="1" ht="17.25" customHeight="1" x14ac:dyDescent="0.45">
      <c r="A53" s="47">
        <v>35</v>
      </c>
      <c r="B53" s="48" t="s">
        <v>52</v>
      </c>
      <c r="C53" s="49">
        <v>15</v>
      </c>
      <c r="D53" s="50" t="s">
        <v>18</v>
      </c>
      <c r="E53" s="50" t="s">
        <v>18</v>
      </c>
      <c r="F53" s="50"/>
      <c r="G53" s="53"/>
      <c r="H53" s="82">
        <f t="shared" si="12"/>
        <v>65</v>
      </c>
      <c r="I53" s="52">
        <f t="shared" si="13"/>
        <v>40625</v>
      </c>
      <c r="J53" s="75">
        <f t="shared" si="6"/>
        <v>32247.989583333336</v>
      </c>
      <c r="K53" s="85">
        <f t="shared" si="7"/>
        <v>8377.0104166666661</v>
      </c>
      <c r="L53" s="52"/>
      <c r="M53" s="52"/>
      <c r="N53" s="86"/>
      <c r="O53" s="127">
        <f t="shared" si="11"/>
        <v>40625</v>
      </c>
    </row>
    <row r="54" spans="1:15" s="13" customFormat="1" ht="17.25" customHeight="1" x14ac:dyDescent="0.45">
      <c r="A54" s="54">
        <v>36</v>
      </c>
      <c r="B54" s="55" t="s">
        <v>53</v>
      </c>
      <c r="C54" s="56">
        <v>30</v>
      </c>
      <c r="D54" s="57" t="s">
        <v>18</v>
      </c>
      <c r="E54" s="57"/>
      <c r="F54" s="57"/>
      <c r="G54" s="58"/>
      <c r="H54" s="82">
        <f t="shared" si="12"/>
        <v>80</v>
      </c>
      <c r="I54" s="52">
        <f t="shared" si="13"/>
        <v>50000</v>
      </c>
      <c r="J54" s="75">
        <f t="shared" si="6"/>
        <v>39689.833333333336</v>
      </c>
      <c r="K54" s="85">
        <f t="shared" si="7"/>
        <v>10310.166666666666</v>
      </c>
      <c r="L54" s="52"/>
      <c r="M54" s="52"/>
      <c r="N54" s="86"/>
      <c r="O54" s="127">
        <f t="shared" si="11"/>
        <v>50000</v>
      </c>
    </row>
    <row r="55" spans="1:15" s="10" customFormat="1" ht="17.25" customHeight="1" x14ac:dyDescent="0.45">
      <c r="A55" s="47">
        <v>37</v>
      </c>
      <c r="B55" s="48" t="s">
        <v>54</v>
      </c>
      <c r="C55" s="49">
        <v>25</v>
      </c>
      <c r="D55" s="50" t="s">
        <v>18</v>
      </c>
      <c r="E55" s="50"/>
      <c r="F55" s="50" t="s">
        <v>18</v>
      </c>
      <c r="G55" s="53"/>
      <c r="H55" s="82">
        <f t="shared" si="12"/>
        <v>75</v>
      </c>
      <c r="I55" s="52">
        <f t="shared" si="13"/>
        <v>46875</v>
      </c>
      <c r="J55" s="75">
        <f t="shared" si="6"/>
        <v>37209.21875</v>
      </c>
      <c r="K55" s="85">
        <f t="shared" si="7"/>
        <v>9665.78125</v>
      </c>
      <c r="L55" s="52"/>
      <c r="M55" s="52"/>
      <c r="N55" s="86"/>
      <c r="O55" s="127">
        <f t="shared" si="11"/>
        <v>46875</v>
      </c>
    </row>
    <row r="56" spans="1:15" s="10" customFormat="1" ht="17.25" customHeight="1" x14ac:dyDescent="0.45">
      <c r="A56" s="47">
        <v>38</v>
      </c>
      <c r="B56" s="48" t="s">
        <v>55</v>
      </c>
      <c r="C56" s="49">
        <v>26</v>
      </c>
      <c r="D56" s="50" t="s">
        <v>18</v>
      </c>
      <c r="E56" s="50"/>
      <c r="F56" s="50" t="s">
        <v>18</v>
      </c>
      <c r="G56" s="53"/>
      <c r="H56" s="82">
        <f t="shared" si="12"/>
        <v>76</v>
      </c>
      <c r="I56" s="52">
        <f t="shared" si="13"/>
        <v>47500</v>
      </c>
      <c r="J56" s="75">
        <f t="shared" si="6"/>
        <v>37705.341666666667</v>
      </c>
      <c r="K56" s="85">
        <f t="shared" si="7"/>
        <v>9794.6583333333328</v>
      </c>
      <c r="L56" s="52"/>
      <c r="M56" s="52"/>
      <c r="N56" s="86"/>
      <c r="O56" s="127">
        <f t="shared" si="11"/>
        <v>47500</v>
      </c>
    </row>
    <row r="57" spans="1:15" s="10" customFormat="1" ht="17.25" customHeight="1" x14ac:dyDescent="0.45">
      <c r="A57" s="47">
        <v>39</v>
      </c>
      <c r="B57" s="48" t="s">
        <v>56</v>
      </c>
      <c r="C57" s="49">
        <v>15</v>
      </c>
      <c r="D57" s="50" t="s">
        <v>18</v>
      </c>
      <c r="E57" s="50"/>
      <c r="F57" s="50"/>
      <c r="G57" s="53"/>
      <c r="H57" s="82">
        <f t="shared" si="12"/>
        <v>65</v>
      </c>
      <c r="I57" s="52">
        <f t="shared" si="13"/>
        <v>40625</v>
      </c>
      <c r="J57" s="75">
        <f t="shared" si="6"/>
        <v>32247.989583333336</v>
      </c>
      <c r="K57" s="85">
        <f t="shared" si="7"/>
        <v>8377.0104166666661</v>
      </c>
      <c r="L57" s="52"/>
      <c r="M57" s="52"/>
      <c r="N57" s="86"/>
      <c r="O57" s="127">
        <f t="shared" si="11"/>
        <v>40625</v>
      </c>
    </row>
    <row r="58" spans="1:15" s="10" customFormat="1" ht="17.25" customHeight="1" x14ac:dyDescent="0.45">
      <c r="A58" s="47">
        <v>40</v>
      </c>
      <c r="B58" s="48" t="s">
        <v>57</v>
      </c>
      <c r="C58" s="49">
        <v>12</v>
      </c>
      <c r="D58" s="50" t="s">
        <v>18</v>
      </c>
      <c r="E58" s="50"/>
      <c r="F58" s="50"/>
      <c r="G58" s="53"/>
      <c r="H58" s="82">
        <f t="shared" si="12"/>
        <v>62</v>
      </c>
      <c r="I58" s="52">
        <f t="shared" si="13"/>
        <v>38750</v>
      </c>
      <c r="J58" s="75">
        <f t="shared" si="6"/>
        <v>30759.620833333334</v>
      </c>
      <c r="K58" s="85">
        <f t="shared" si="7"/>
        <v>7990.3791666666666</v>
      </c>
      <c r="L58" s="52"/>
      <c r="M58" s="52"/>
      <c r="N58" s="86"/>
      <c r="O58" s="127">
        <f t="shared" si="11"/>
        <v>38750</v>
      </c>
    </row>
    <row r="59" spans="1:15" s="10" customFormat="1" ht="17.25" customHeight="1" x14ac:dyDescent="0.45">
      <c r="A59" s="47">
        <v>41</v>
      </c>
      <c r="B59" s="48" t="s">
        <v>58</v>
      </c>
      <c r="C59" s="49">
        <v>12</v>
      </c>
      <c r="D59" s="50" t="s">
        <v>18</v>
      </c>
      <c r="E59" s="50" t="s">
        <v>18</v>
      </c>
      <c r="F59" s="50"/>
      <c r="G59" s="53"/>
      <c r="H59" s="82">
        <f t="shared" si="12"/>
        <v>62</v>
      </c>
      <c r="I59" s="52">
        <f t="shared" si="13"/>
        <v>38750</v>
      </c>
      <c r="J59" s="75">
        <f t="shared" si="6"/>
        <v>30759.620833333334</v>
      </c>
      <c r="K59" s="85">
        <f t="shared" si="7"/>
        <v>7990.3791666666666</v>
      </c>
      <c r="L59" s="52"/>
      <c r="M59" s="52"/>
      <c r="N59" s="86"/>
      <c r="O59" s="127">
        <f t="shared" si="11"/>
        <v>38750</v>
      </c>
    </row>
    <row r="60" spans="1:15" s="10" customFormat="1" ht="17.25" customHeight="1" x14ac:dyDescent="0.45">
      <c r="A60" s="47">
        <v>42</v>
      </c>
      <c r="B60" s="48" t="s">
        <v>59</v>
      </c>
      <c r="C60" s="49">
        <v>27</v>
      </c>
      <c r="D60" s="50" t="s">
        <v>18</v>
      </c>
      <c r="E60" s="50" t="s">
        <v>18</v>
      </c>
      <c r="F60" s="50" t="s">
        <v>18</v>
      </c>
      <c r="G60" s="53"/>
      <c r="H60" s="82">
        <f t="shared" si="12"/>
        <v>77</v>
      </c>
      <c r="I60" s="52">
        <f t="shared" si="13"/>
        <v>48125</v>
      </c>
      <c r="J60" s="75">
        <f t="shared" si="6"/>
        <v>38201.464583333334</v>
      </c>
      <c r="K60" s="85">
        <f t="shared" si="7"/>
        <v>9923.5354166666657</v>
      </c>
      <c r="L60" s="52"/>
      <c r="M60" s="52"/>
      <c r="N60" s="86"/>
      <c r="O60" s="127">
        <f t="shared" si="11"/>
        <v>48125</v>
      </c>
    </row>
    <row r="61" spans="1:15" s="10" customFormat="1" ht="17.25" customHeight="1" x14ac:dyDescent="0.45">
      <c r="A61" s="47">
        <v>43</v>
      </c>
      <c r="B61" s="48" t="s">
        <v>60</v>
      </c>
      <c r="C61" s="49">
        <v>22</v>
      </c>
      <c r="D61" s="50" t="s">
        <v>18</v>
      </c>
      <c r="E61" s="50"/>
      <c r="F61" s="50" t="s">
        <v>18</v>
      </c>
      <c r="G61" s="53"/>
      <c r="H61" s="82">
        <f t="shared" si="12"/>
        <v>72</v>
      </c>
      <c r="I61" s="52">
        <f t="shared" si="13"/>
        <v>45000</v>
      </c>
      <c r="J61" s="75">
        <f t="shared" si="6"/>
        <v>35720.85</v>
      </c>
      <c r="K61" s="85">
        <f t="shared" si="7"/>
        <v>9279.15</v>
      </c>
      <c r="L61" s="52"/>
      <c r="M61" s="52"/>
      <c r="N61" s="86"/>
      <c r="O61" s="127">
        <f t="shared" si="11"/>
        <v>45000</v>
      </c>
    </row>
    <row r="62" spans="1:15" s="10" customFormat="1" ht="17.25" customHeight="1" x14ac:dyDescent="0.45">
      <c r="A62" s="47">
        <v>44</v>
      </c>
      <c r="B62" s="48" t="s">
        <v>61</v>
      </c>
      <c r="C62" s="49">
        <v>28</v>
      </c>
      <c r="D62" s="50" t="s">
        <v>18</v>
      </c>
      <c r="E62" s="50"/>
      <c r="F62" s="50" t="s">
        <v>18</v>
      </c>
      <c r="G62" s="53"/>
      <c r="H62" s="82">
        <f t="shared" si="12"/>
        <v>78</v>
      </c>
      <c r="I62" s="52">
        <f t="shared" si="13"/>
        <v>48750</v>
      </c>
      <c r="J62" s="75">
        <f t="shared" si="6"/>
        <v>38697.587500000001</v>
      </c>
      <c r="K62" s="85">
        <f t="shared" si="7"/>
        <v>10052.412499999999</v>
      </c>
      <c r="L62" s="52"/>
      <c r="M62" s="52"/>
      <c r="N62" s="86"/>
      <c r="O62" s="127">
        <f t="shared" si="11"/>
        <v>48750</v>
      </c>
    </row>
    <row r="63" spans="1:15" s="10" customFormat="1" ht="17.25" customHeight="1" x14ac:dyDescent="0.45">
      <c r="A63" s="47">
        <v>45</v>
      </c>
      <c r="B63" s="48" t="s">
        <v>62</v>
      </c>
      <c r="C63" s="49">
        <v>13</v>
      </c>
      <c r="D63" s="50" t="s">
        <v>18</v>
      </c>
      <c r="E63" s="50" t="s">
        <v>18</v>
      </c>
      <c r="F63" s="50" t="s">
        <v>18</v>
      </c>
      <c r="G63" s="53"/>
      <c r="H63" s="82">
        <f t="shared" si="12"/>
        <v>63</v>
      </c>
      <c r="I63" s="52">
        <f t="shared" si="13"/>
        <v>39375</v>
      </c>
      <c r="J63" s="75">
        <f t="shared" si="6"/>
        <v>31255.743750000001</v>
      </c>
      <c r="K63" s="85">
        <f t="shared" si="7"/>
        <v>8119.2562499999995</v>
      </c>
      <c r="L63" s="52"/>
      <c r="M63" s="52"/>
      <c r="N63" s="86"/>
      <c r="O63" s="127">
        <f t="shared" si="11"/>
        <v>39375</v>
      </c>
    </row>
    <row r="64" spans="1:15" s="10" customFormat="1" ht="17.25" customHeight="1" x14ac:dyDescent="0.45">
      <c r="A64" s="47">
        <v>46</v>
      </c>
      <c r="B64" s="48" t="s">
        <v>63</v>
      </c>
      <c r="C64" s="49">
        <v>23</v>
      </c>
      <c r="D64" s="50" t="s">
        <v>18</v>
      </c>
      <c r="E64" s="50"/>
      <c r="F64" s="50" t="s">
        <v>18</v>
      </c>
      <c r="G64" s="53"/>
      <c r="H64" s="82">
        <f t="shared" si="12"/>
        <v>73</v>
      </c>
      <c r="I64" s="52">
        <f t="shared" si="13"/>
        <v>45625</v>
      </c>
      <c r="J64" s="75">
        <f t="shared" si="6"/>
        <v>36216.972916666666</v>
      </c>
      <c r="K64" s="85">
        <f t="shared" si="7"/>
        <v>9408.0270833333325</v>
      </c>
      <c r="L64" s="52"/>
      <c r="M64" s="52"/>
      <c r="N64" s="86"/>
      <c r="O64" s="127">
        <f t="shared" si="11"/>
        <v>45625</v>
      </c>
    </row>
    <row r="65" spans="1:16" s="10" customFormat="1" ht="17.25" customHeight="1" x14ac:dyDescent="0.45">
      <c r="A65" s="47">
        <v>47</v>
      </c>
      <c r="B65" s="48" t="s">
        <v>64</v>
      </c>
      <c r="C65" s="49">
        <v>16</v>
      </c>
      <c r="D65" s="50" t="s">
        <v>18</v>
      </c>
      <c r="E65" s="50"/>
      <c r="F65" s="50" t="s">
        <v>18</v>
      </c>
      <c r="G65" s="53"/>
      <c r="H65" s="82">
        <f t="shared" si="12"/>
        <v>66</v>
      </c>
      <c r="I65" s="52">
        <f t="shared" si="13"/>
        <v>41250</v>
      </c>
      <c r="J65" s="75">
        <f t="shared" si="6"/>
        <v>32744.112500000003</v>
      </c>
      <c r="K65" s="85">
        <f t="shared" si="7"/>
        <v>8505.8874999999989</v>
      </c>
      <c r="L65" s="52"/>
      <c r="M65" s="52"/>
      <c r="N65" s="86"/>
      <c r="O65" s="127">
        <f t="shared" si="11"/>
        <v>41250</v>
      </c>
    </row>
    <row r="66" spans="1:16" s="10" customFormat="1" ht="17.25" customHeight="1" x14ac:dyDescent="0.45">
      <c r="A66" s="47">
        <v>48</v>
      </c>
      <c r="B66" s="48" t="s">
        <v>65</v>
      </c>
      <c r="C66" s="49">
        <v>13</v>
      </c>
      <c r="D66" s="50" t="s">
        <v>18</v>
      </c>
      <c r="E66" s="50"/>
      <c r="F66" s="50"/>
      <c r="G66" s="53"/>
      <c r="H66" s="82">
        <f t="shared" si="12"/>
        <v>63</v>
      </c>
      <c r="I66" s="52">
        <f t="shared" si="13"/>
        <v>39375</v>
      </c>
      <c r="J66" s="75">
        <f t="shared" si="6"/>
        <v>31255.743750000001</v>
      </c>
      <c r="K66" s="85">
        <f t="shared" si="7"/>
        <v>8119.2562499999995</v>
      </c>
      <c r="L66" s="52"/>
      <c r="M66" s="52"/>
      <c r="N66" s="86"/>
      <c r="O66" s="127">
        <f t="shared" si="11"/>
        <v>39375</v>
      </c>
    </row>
    <row r="67" spans="1:16" s="10" customFormat="1" ht="17.25" customHeight="1" x14ac:dyDescent="0.45">
      <c r="A67" s="47">
        <v>49</v>
      </c>
      <c r="B67" s="48" t="s">
        <v>66</v>
      </c>
      <c r="C67" s="49">
        <v>20</v>
      </c>
      <c r="D67" s="50" t="s">
        <v>18</v>
      </c>
      <c r="E67" s="50"/>
      <c r="F67" s="50"/>
      <c r="G67" s="53"/>
      <c r="H67" s="82">
        <f t="shared" si="12"/>
        <v>70</v>
      </c>
      <c r="I67" s="52">
        <f t="shared" si="13"/>
        <v>43750</v>
      </c>
      <c r="J67" s="75">
        <f t="shared" si="6"/>
        <v>34728.604166666672</v>
      </c>
      <c r="K67" s="85">
        <f t="shared" si="7"/>
        <v>9021.3958333333321</v>
      </c>
      <c r="L67" s="52"/>
      <c r="M67" s="52"/>
      <c r="N67" s="86"/>
      <c r="O67" s="127">
        <f t="shared" si="11"/>
        <v>43750</v>
      </c>
    </row>
    <row r="68" spans="1:16" s="10" customFormat="1" ht="17.25" customHeight="1" x14ac:dyDescent="0.45">
      <c r="A68" s="47">
        <v>50</v>
      </c>
      <c r="B68" s="48" t="s">
        <v>67</v>
      </c>
      <c r="C68" s="49">
        <v>17</v>
      </c>
      <c r="D68" s="50" t="s">
        <v>18</v>
      </c>
      <c r="E68" s="50" t="s">
        <v>18</v>
      </c>
      <c r="F68" s="50"/>
      <c r="G68" s="53"/>
      <c r="H68" s="82">
        <f t="shared" si="12"/>
        <v>67</v>
      </c>
      <c r="I68" s="52">
        <f t="shared" si="13"/>
        <v>41875</v>
      </c>
      <c r="J68" s="75">
        <f t="shared" si="6"/>
        <v>33240.23541666667</v>
      </c>
      <c r="K68" s="85">
        <f t="shared" si="7"/>
        <v>8634.7645833333336</v>
      </c>
      <c r="L68" s="52"/>
      <c r="M68" s="52"/>
      <c r="N68" s="86"/>
      <c r="O68" s="127">
        <f t="shared" si="11"/>
        <v>41875</v>
      </c>
    </row>
    <row r="69" spans="1:16" s="10" customFormat="1" ht="17.25" customHeight="1" x14ac:dyDescent="0.45">
      <c r="A69" s="47">
        <v>51</v>
      </c>
      <c r="B69" s="48" t="s">
        <v>68</v>
      </c>
      <c r="C69" s="49">
        <v>23</v>
      </c>
      <c r="D69" s="50" t="s">
        <v>18</v>
      </c>
      <c r="E69" s="50"/>
      <c r="F69" s="50"/>
      <c r="G69" s="53"/>
      <c r="H69" s="82">
        <f t="shared" si="12"/>
        <v>73</v>
      </c>
      <c r="I69" s="52">
        <f t="shared" si="13"/>
        <v>45625</v>
      </c>
      <c r="J69" s="75">
        <f t="shared" si="6"/>
        <v>36216.972916666666</v>
      </c>
      <c r="K69" s="85">
        <f t="shared" si="7"/>
        <v>9408.0270833333325</v>
      </c>
      <c r="L69" s="52"/>
      <c r="M69" s="52"/>
      <c r="N69" s="86"/>
      <c r="O69" s="127">
        <f t="shared" si="11"/>
        <v>45625</v>
      </c>
    </row>
    <row r="70" spans="1:16" s="10" customFormat="1" ht="17.25" customHeight="1" x14ac:dyDescent="0.45">
      <c r="A70" s="47">
        <v>52</v>
      </c>
      <c r="B70" s="48" t="s">
        <v>69</v>
      </c>
      <c r="C70" s="49">
        <v>21</v>
      </c>
      <c r="D70" s="50" t="s">
        <v>18</v>
      </c>
      <c r="E70" s="50"/>
      <c r="F70" s="50" t="s">
        <v>18</v>
      </c>
      <c r="G70" s="53"/>
      <c r="H70" s="82">
        <f t="shared" si="12"/>
        <v>71</v>
      </c>
      <c r="I70" s="52">
        <f t="shared" si="13"/>
        <v>44375</v>
      </c>
      <c r="J70" s="75">
        <f t="shared" si="6"/>
        <v>35224.727083333339</v>
      </c>
      <c r="K70" s="85">
        <f t="shared" si="7"/>
        <v>9150.2729166666668</v>
      </c>
      <c r="L70" s="52"/>
      <c r="M70" s="52"/>
      <c r="N70" s="86"/>
      <c r="O70" s="127">
        <f t="shared" si="11"/>
        <v>44375</v>
      </c>
    </row>
    <row r="71" spans="1:16" s="10" customFormat="1" ht="17.25" customHeight="1" x14ac:dyDescent="0.45">
      <c r="A71" s="47">
        <v>53</v>
      </c>
      <c r="B71" s="48" t="s">
        <v>70</v>
      </c>
      <c r="C71" s="49">
        <v>32</v>
      </c>
      <c r="D71" s="50" t="s">
        <v>18</v>
      </c>
      <c r="E71" s="50"/>
      <c r="F71" s="50"/>
      <c r="G71" s="53"/>
      <c r="H71" s="82">
        <f t="shared" si="12"/>
        <v>82</v>
      </c>
      <c r="I71" s="52">
        <f t="shared" si="13"/>
        <v>51250</v>
      </c>
      <c r="J71" s="75">
        <f t="shared" si="6"/>
        <v>40682.07916666667</v>
      </c>
      <c r="K71" s="85">
        <f t="shared" si="7"/>
        <v>10567.920833333334</v>
      </c>
      <c r="L71" s="52"/>
      <c r="M71" s="52"/>
      <c r="N71" s="86"/>
      <c r="O71" s="127">
        <f t="shared" si="11"/>
        <v>51250</v>
      </c>
    </row>
    <row r="72" spans="1:16" s="90" customFormat="1" ht="17.25" customHeight="1" x14ac:dyDescent="0.4">
      <c r="A72" s="91" t="s">
        <v>94</v>
      </c>
      <c r="B72" s="92" t="s">
        <v>91</v>
      </c>
      <c r="C72" s="93"/>
      <c r="D72" s="94"/>
      <c r="E72" s="94"/>
      <c r="F72" s="94"/>
      <c r="G72" s="95"/>
      <c r="H72" s="96"/>
      <c r="I72" s="89"/>
      <c r="J72" s="97"/>
      <c r="K72" s="97"/>
      <c r="L72" s="107">
        <f t="shared" ref="L72:M72" si="14">SUM(L73:L75)</f>
        <v>62669.261421319796</v>
      </c>
      <c r="M72" s="107">
        <f t="shared" si="14"/>
        <v>41779.507614213202</v>
      </c>
      <c r="N72" s="107">
        <f>SUM(N73:N75)</f>
        <v>20889.753807106601</v>
      </c>
      <c r="O72" s="107">
        <f>SUM(O73:O75)</f>
        <v>62669.261421319796</v>
      </c>
      <c r="P72" s="105"/>
    </row>
    <row r="73" spans="1:16" x14ac:dyDescent="0.45">
      <c r="A73" s="88">
        <v>1</v>
      </c>
      <c r="B73" s="88" t="s">
        <v>95</v>
      </c>
      <c r="C73" s="98"/>
      <c r="D73" s="99"/>
      <c r="E73" s="50" t="s">
        <v>18</v>
      </c>
      <c r="F73" s="99"/>
      <c r="G73" s="99"/>
      <c r="H73" s="100"/>
      <c r="I73" s="87"/>
      <c r="J73" s="87"/>
      <c r="K73" s="87"/>
      <c r="L73" s="113">
        <f>M73+N73</f>
        <v>23738.356598984774</v>
      </c>
      <c r="M73" s="104">
        <f>50*$R$11</f>
        <v>15825.571065989849</v>
      </c>
      <c r="N73" s="103">
        <f>M73*50%</f>
        <v>7912.7855329949243</v>
      </c>
      <c r="O73" s="127">
        <f t="shared" si="11"/>
        <v>23738.356598984774</v>
      </c>
    </row>
    <row r="74" spans="1:16" x14ac:dyDescent="0.45">
      <c r="A74" s="88">
        <v>2</v>
      </c>
      <c r="B74" s="88" t="s">
        <v>96</v>
      </c>
      <c r="C74" s="98"/>
      <c r="D74" s="99"/>
      <c r="E74" s="99"/>
      <c r="F74" s="99"/>
      <c r="G74" s="99"/>
      <c r="H74" s="100"/>
      <c r="I74" s="87"/>
      <c r="J74" s="87"/>
      <c r="K74" s="87"/>
      <c r="L74" s="113">
        <f>M74+N74</f>
        <v>18990.685279187819</v>
      </c>
      <c r="M74" s="104">
        <f>40*$R$11</f>
        <v>12660.456852791878</v>
      </c>
      <c r="N74" s="103">
        <f>M74*50%</f>
        <v>6330.2284263959391</v>
      </c>
      <c r="O74" s="127">
        <f t="shared" si="11"/>
        <v>18990.685279187819</v>
      </c>
    </row>
    <row r="75" spans="1:16" x14ac:dyDescent="0.45">
      <c r="A75" s="88">
        <v>3</v>
      </c>
      <c r="B75" s="88" t="s">
        <v>97</v>
      </c>
      <c r="C75" s="98">
        <v>2</v>
      </c>
      <c r="D75" s="99"/>
      <c r="E75" s="99"/>
      <c r="F75" s="99"/>
      <c r="G75" s="99"/>
      <c r="H75" s="100"/>
      <c r="I75" s="87"/>
      <c r="J75" s="87"/>
      <c r="K75" s="87"/>
      <c r="L75" s="113">
        <f>M75+N75</f>
        <v>19940.219543147206</v>
      </c>
      <c r="M75" s="104">
        <f>(40*$R$11)+(2*R11)</f>
        <v>13293.479695431472</v>
      </c>
      <c r="N75" s="103">
        <f>M75*50%</f>
        <v>6646.7398477157358</v>
      </c>
      <c r="O75" s="127">
        <f t="shared" si="11"/>
        <v>19940.219543147206</v>
      </c>
    </row>
    <row r="76" spans="1:16" x14ac:dyDescent="0.45">
      <c r="N76" s="108"/>
    </row>
  </sheetData>
  <mergeCells count="18">
    <mergeCell ref="Q7:Q10"/>
    <mergeCell ref="R7:R10"/>
    <mergeCell ref="B12:C12"/>
    <mergeCell ref="H14:H15"/>
    <mergeCell ref="B14:B15"/>
    <mergeCell ref="C14:G14"/>
    <mergeCell ref="I14:K14"/>
    <mergeCell ref="H6:K6"/>
    <mergeCell ref="M7:P9"/>
    <mergeCell ref="A1:O1"/>
    <mergeCell ref="A2:O2"/>
    <mergeCell ref="A3:O3"/>
    <mergeCell ref="A14:A15"/>
    <mergeCell ref="L14:N14"/>
    <mergeCell ref="O14:O15"/>
    <mergeCell ref="F8:F9"/>
    <mergeCell ref="B8:D8"/>
    <mergeCell ref="E8:E9"/>
  </mergeCells>
  <pageMargins left="0" right="0" top="0.5" bottom="0.5" header="0.3" footer="0.3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zoomScale="85" zoomScaleNormal="85" workbookViewId="0">
      <selection activeCell="M33" sqref="M33"/>
    </sheetView>
  </sheetViews>
  <sheetFormatPr defaultColWidth="9.1328125" defaultRowHeight="15.4" x14ac:dyDescent="0.45"/>
  <cols>
    <col min="1" max="1" width="6.86328125" style="1" customWidth="1"/>
    <col min="2" max="2" width="25.3984375" style="1" customWidth="1"/>
    <col min="3" max="3" width="15.73046875" style="14" customWidth="1"/>
    <col min="4" max="4" width="13.265625" style="9" customWidth="1"/>
    <col min="5" max="5" width="12" style="9" customWidth="1"/>
    <col min="6" max="6" width="15.59765625" style="9" customWidth="1"/>
    <col min="7" max="7" width="10" style="9" customWidth="1"/>
    <col min="8" max="8" width="15.3984375" style="3" customWidth="1"/>
    <col min="9" max="9" width="15.59765625" style="4" customWidth="1"/>
    <col min="10" max="10" width="16.265625" style="4" customWidth="1"/>
    <col min="11" max="11" width="14.86328125" style="4" customWidth="1"/>
    <col min="12" max="12" width="14.265625" style="4" customWidth="1"/>
    <col min="13" max="13" width="14.73046875" style="1" customWidth="1"/>
    <col min="14" max="14" width="13.73046875" style="1" customWidth="1"/>
    <col min="15" max="16" width="15.265625" style="1" customWidth="1"/>
    <col min="17" max="17" width="9.86328125" style="1" bestFit="1" customWidth="1"/>
    <col min="18" max="16384" width="9.1328125" style="1"/>
  </cols>
  <sheetData>
    <row r="1" spans="1:18" x14ac:dyDescent="0.45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8" x14ac:dyDescent="0.45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8" x14ac:dyDescent="0.4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5" spans="1:18" ht="24" customHeight="1" x14ac:dyDescent="0.45">
      <c r="B5" s="17" t="s">
        <v>85</v>
      </c>
      <c r="C5" s="77">
        <v>3333210</v>
      </c>
      <c r="D5" s="39" t="s">
        <v>1</v>
      </c>
      <c r="E5" s="30"/>
      <c r="F5" s="18"/>
      <c r="G5" s="2"/>
      <c r="H5" s="19"/>
      <c r="I5" s="20"/>
      <c r="J5" s="20"/>
      <c r="K5" s="20"/>
    </row>
    <row r="6" spans="1:18" ht="15.75" customHeight="1" x14ac:dyDescent="0.45">
      <c r="A6" s="5"/>
      <c r="B6" s="21" t="s">
        <v>2</v>
      </c>
      <c r="C6" s="78">
        <f>C5-C7</f>
        <v>333210</v>
      </c>
      <c r="D6" s="30" t="s">
        <v>1</v>
      </c>
      <c r="E6" s="30"/>
      <c r="F6" s="22"/>
      <c r="G6" s="6"/>
      <c r="H6" s="153" t="s">
        <v>84</v>
      </c>
      <c r="I6" s="154"/>
      <c r="J6" s="154"/>
      <c r="K6" s="155"/>
      <c r="L6" s="66"/>
    </row>
    <row r="7" spans="1:18" x14ac:dyDescent="0.45">
      <c r="A7" s="5"/>
      <c r="B7" s="21" t="s">
        <v>78</v>
      </c>
      <c r="C7" s="78">
        <v>3000000</v>
      </c>
      <c r="D7" s="79">
        <v>3000000</v>
      </c>
      <c r="E7" s="30"/>
      <c r="F7" s="22"/>
      <c r="G7" s="6"/>
      <c r="H7" s="12"/>
      <c r="I7" s="31" t="s">
        <v>13</v>
      </c>
      <c r="J7" s="31" t="s">
        <v>75</v>
      </c>
      <c r="K7" s="32" t="s">
        <v>87</v>
      </c>
      <c r="L7" s="67"/>
      <c r="M7" s="136" t="s">
        <v>103</v>
      </c>
      <c r="N7" s="136"/>
      <c r="O7" s="136"/>
      <c r="P7" s="136"/>
      <c r="Q7" s="139" t="s">
        <v>72</v>
      </c>
      <c r="R7" s="135" t="s">
        <v>73</v>
      </c>
    </row>
    <row r="8" spans="1:18" ht="18.75" customHeight="1" x14ac:dyDescent="0.45">
      <c r="A8" s="59"/>
      <c r="B8" s="136" t="s">
        <v>3</v>
      </c>
      <c r="C8" s="136"/>
      <c r="D8" s="136"/>
      <c r="E8" s="139" t="s">
        <v>72</v>
      </c>
      <c r="F8" s="147" t="s">
        <v>73</v>
      </c>
      <c r="G8" s="64"/>
      <c r="H8" s="33" t="s">
        <v>79</v>
      </c>
      <c r="I8" s="12">
        <f>J8+K8</f>
        <v>3333210</v>
      </c>
      <c r="J8" s="12">
        <v>2481390</v>
      </c>
      <c r="K8" s="12">
        <v>851820</v>
      </c>
      <c r="L8" s="68"/>
      <c r="M8" s="136"/>
      <c r="N8" s="136"/>
      <c r="O8" s="136"/>
      <c r="P8" s="136"/>
      <c r="Q8" s="139"/>
      <c r="R8" s="135"/>
    </row>
    <row r="9" spans="1:18" ht="39.75" customHeight="1" x14ac:dyDescent="0.45">
      <c r="A9" s="59"/>
      <c r="B9" s="31" t="s">
        <v>4</v>
      </c>
      <c r="C9" s="31" t="s">
        <v>5</v>
      </c>
      <c r="D9" s="31" t="s">
        <v>6</v>
      </c>
      <c r="E9" s="139"/>
      <c r="F9" s="147"/>
      <c r="G9" s="64"/>
      <c r="H9" s="34" t="s">
        <v>80</v>
      </c>
      <c r="I9" s="12">
        <f>J9+K9</f>
        <v>333210</v>
      </c>
      <c r="J9" s="12">
        <v>100000</v>
      </c>
      <c r="K9" s="35">
        <v>233210</v>
      </c>
      <c r="L9" s="68"/>
      <c r="M9" s="136"/>
      <c r="N9" s="136"/>
      <c r="O9" s="136"/>
      <c r="P9" s="136"/>
      <c r="Q9" s="139"/>
      <c r="R9" s="135"/>
    </row>
    <row r="10" spans="1:18" ht="26.25" x14ac:dyDescent="0.45">
      <c r="A10" s="59"/>
      <c r="B10" s="63">
        <v>50</v>
      </c>
      <c r="C10" s="115">
        <v>70</v>
      </c>
      <c r="D10" s="32">
        <v>1</v>
      </c>
      <c r="E10" s="80">
        <f>1100+(C10*21)+(B10*53)</f>
        <v>5220</v>
      </c>
      <c r="F10" s="76">
        <f>C7/E10</f>
        <v>574.71264367816093</v>
      </c>
      <c r="G10" s="65"/>
      <c r="H10" s="12" t="s">
        <v>81</v>
      </c>
      <c r="I10" s="36">
        <f>J10+K10</f>
        <v>3000000</v>
      </c>
      <c r="J10" s="36">
        <f>J8-J9</f>
        <v>2381390</v>
      </c>
      <c r="K10" s="36">
        <f>K8-K9</f>
        <v>618610</v>
      </c>
      <c r="L10" s="69"/>
      <c r="M10" s="31" t="s">
        <v>100</v>
      </c>
      <c r="N10" s="31" t="s">
        <v>98</v>
      </c>
      <c r="O10" s="31" t="s">
        <v>99</v>
      </c>
      <c r="P10" s="31" t="s">
        <v>6</v>
      </c>
      <c r="Q10" s="139"/>
      <c r="R10" s="135"/>
    </row>
    <row r="11" spans="1:18" x14ac:dyDescent="0.45">
      <c r="A11" s="59"/>
      <c r="B11" s="23"/>
      <c r="C11" s="24"/>
      <c r="D11" s="38"/>
      <c r="E11" s="38"/>
      <c r="F11" s="25"/>
      <c r="G11" s="8"/>
      <c r="H11" s="12" t="s">
        <v>82</v>
      </c>
      <c r="I11" s="37">
        <f>I10/I10</f>
        <v>1</v>
      </c>
      <c r="J11" s="60">
        <f>J10/I10</f>
        <v>0.79379666666666671</v>
      </c>
      <c r="K11" s="60">
        <f>K10/I10</f>
        <v>0.20620333333333332</v>
      </c>
      <c r="L11" s="70"/>
      <c r="M11" s="118">
        <v>50</v>
      </c>
      <c r="N11" s="118">
        <v>40</v>
      </c>
      <c r="O11" s="31">
        <v>50</v>
      </c>
      <c r="P11" s="31">
        <v>1</v>
      </c>
      <c r="Q11" s="80">
        <f>(M11*21)+2+(O11*1)+(N11*2)</f>
        <v>1182</v>
      </c>
      <c r="R11" s="117">
        <f>P14/Q11</f>
        <v>315.54906937394247</v>
      </c>
    </row>
    <row r="12" spans="1:18" s="74" customFormat="1" x14ac:dyDescent="0.45">
      <c r="A12" s="15"/>
      <c r="B12" s="148" t="s">
        <v>86</v>
      </c>
      <c r="C12" s="148"/>
      <c r="D12" s="71">
        <v>433310</v>
      </c>
      <c r="E12" s="15" t="s">
        <v>1</v>
      </c>
      <c r="F12" s="71"/>
      <c r="G12" s="62"/>
      <c r="H12" s="62"/>
      <c r="I12" s="68"/>
      <c r="J12" s="72"/>
      <c r="K12" s="72"/>
      <c r="L12" s="73"/>
    </row>
    <row r="13" spans="1:18" x14ac:dyDescent="0.45">
      <c r="A13" s="59"/>
      <c r="B13" s="25"/>
      <c r="C13" s="26"/>
      <c r="D13" s="25"/>
      <c r="E13" s="25"/>
      <c r="F13" s="25"/>
      <c r="G13" s="25"/>
      <c r="H13" s="27"/>
      <c r="I13" s="20"/>
      <c r="J13" s="20"/>
      <c r="K13" s="20"/>
      <c r="L13" s="20"/>
    </row>
    <row r="14" spans="1:18" s="10" customFormat="1" ht="37.5" customHeight="1" x14ac:dyDescent="0.4">
      <c r="A14" s="149" t="s">
        <v>7</v>
      </c>
      <c r="B14" s="149" t="s">
        <v>77</v>
      </c>
      <c r="C14" s="141" t="s">
        <v>74</v>
      </c>
      <c r="D14" s="151"/>
      <c r="E14" s="151"/>
      <c r="F14" s="151"/>
      <c r="G14" s="152"/>
      <c r="H14" s="149" t="s">
        <v>12</v>
      </c>
      <c r="I14" s="156" t="s">
        <v>83</v>
      </c>
      <c r="J14" s="156"/>
      <c r="K14" s="157"/>
      <c r="L14" s="158" t="s">
        <v>101</v>
      </c>
      <c r="M14" s="158"/>
      <c r="N14" s="158"/>
      <c r="O14" s="138" t="s">
        <v>14</v>
      </c>
      <c r="P14" s="114">
        <f>433310-M17-N18</f>
        <v>372979</v>
      </c>
    </row>
    <row r="15" spans="1:18" s="11" customFormat="1" ht="37.5" customHeight="1" x14ac:dyDescent="0.4">
      <c r="A15" s="150"/>
      <c r="B15" s="150"/>
      <c r="C15" s="40" t="s">
        <v>8</v>
      </c>
      <c r="D15" s="61" t="s">
        <v>9</v>
      </c>
      <c r="E15" s="61" t="s">
        <v>10</v>
      </c>
      <c r="F15" s="61" t="s">
        <v>88</v>
      </c>
      <c r="G15" s="61" t="s">
        <v>11</v>
      </c>
      <c r="H15" s="150"/>
      <c r="I15" s="42" t="s">
        <v>13</v>
      </c>
      <c r="J15" s="42" t="s">
        <v>75</v>
      </c>
      <c r="K15" s="84" t="s">
        <v>76</v>
      </c>
      <c r="L15" s="42" t="s">
        <v>13</v>
      </c>
      <c r="M15" s="101" t="s">
        <v>90</v>
      </c>
      <c r="N15" s="101" t="s">
        <v>89</v>
      </c>
      <c r="O15" s="138"/>
      <c r="P15" s="28">
        <f>P16-D12</f>
        <v>-41652.477157360408</v>
      </c>
    </row>
    <row r="16" spans="1:18" s="11" customFormat="1" ht="18.75" customHeight="1" x14ac:dyDescent="0.4">
      <c r="A16" s="61"/>
      <c r="B16" s="61" t="s">
        <v>14</v>
      </c>
      <c r="C16" s="40"/>
      <c r="D16" s="61"/>
      <c r="E16" s="61"/>
      <c r="F16" s="61"/>
      <c r="G16" s="61"/>
      <c r="H16" s="43"/>
      <c r="I16" s="42">
        <f>I17+I18</f>
        <v>3333210</v>
      </c>
      <c r="J16" s="42">
        <f>J17+J18</f>
        <v>2481389.9999999995</v>
      </c>
      <c r="K16" s="84">
        <f>K17+K18</f>
        <v>851819.99999999977</v>
      </c>
      <c r="L16" s="102">
        <f>SUM(M16:N16)</f>
        <v>454136.2385786802</v>
      </c>
      <c r="M16" s="42">
        <f>M17+M18+M72</f>
        <v>416310</v>
      </c>
      <c r="N16" s="42">
        <f>N17+N18+N72</f>
        <v>37826.238578680204</v>
      </c>
      <c r="O16" s="126">
        <f>O17+O18+O72</f>
        <v>3787346.2385786795</v>
      </c>
      <c r="P16" s="28">
        <f>SUM(L17:L18)</f>
        <v>391657.52284263959</v>
      </c>
    </row>
    <row r="17" spans="1:16" s="11" customFormat="1" ht="30" x14ac:dyDescent="0.4">
      <c r="A17" s="61" t="s">
        <v>92</v>
      </c>
      <c r="B17" s="61" t="s">
        <v>15</v>
      </c>
      <c r="C17" s="40"/>
      <c r="D17" s="61"/>
      <c r="E17" s="61"/>
      <c r="F17" s="61"/>
      <c r="G17" s="61"/>
      <c r="H17" s="61"/>
      <c r="I17" s="42">
        <v>333210</v>
      </c>
      <c r="J17" s="110">
        <v>100000</v>
      </c>
      <c r="K17" s="111">
        <v>233210</v>
      </c>
      <c r="L17" s="112">
        <f>SUM(M17:N17)</f>
        <v>43331</v>
      </c>
      <c r="M17" s="109">
        <f>10%*D12</f>
        <v>43331</v>
      </c>
      <c r="N17" s="42"/>
      <c r="O17" s="109">
        <f>L17+I17</f>
        <v>376541</v>
      </c>
      <c r="P17" s="28">
        <f>L16-D12</f>
        <v>20826.238578680204</v>
      </c>
    </row>
    <row r="18" spans="1:16" s="11" customFormat="1" ht="17.25" customHeight="1" x14ac:dyDescent="0.4">
      <c r="A18" s="44" t="s">
        <v>93</v>
      </c>
      <c r="B18" s="44" t="s">
        <v>16</v>
      </c>
      <c r="C18" s="45">
        <f>SUM(C19:C71)</f>
        <v>1100</v>
      </c>
      <c r="D18" s="61">
        <f t="shared" ref="D18:E18" si="0">COUNTA(D19:D71)</f>
        <v>53</v>
      </c>
      <c r="E18" s="61">
        <f t="shared" si="0"/>
        <v>18</v>
      </c>
      <c r="F18" s="61">
        <f>COUNTA(F19:F71)</f>
        <v>21</v>
      </c>
      <c r="G18" s="46">
        <f t="shared" ref="G18" si="1">COUNTA(G19:G71)</f>
        <v>0</v>
      </c>
      <c r="H18" s="81">
        <f t="shared" ref="H18" si="2">SUM(H19:H71)</f>
        <v>5220</v>
      </c>
      <c r="I18" s="42">
        <f>SUM(I19:I71)</f>
        <v>3000000</v>
      </c>
      <c r="J18" s="42">
        <f>SUM(J19:J71)</f>
        <v>2381389.9999999995</v>
      </c>
      <c r="K18" s="84">
        <f>SUM(K19:K71)</f>
        <v>618609.99999999977</v>
      </c>
      <c r="L18" s="107">
        <f>M18+N18</f>
        <v>348326.52284263959</v>
      </c>
      <c r="M18" s="42">
        <f>SUM(M19:M39)</f>
        <v>331326.52284263959</v>
      </c>
      <c r="N18" s="42">
        <f>SUM(N19:N39)</f>
        <v>17000</v>
      </c>
      <c r="O18" s="83">
        <f>SUM(O19:O71)</f>
        <v>3348326.5228426391</v>
      </c>
      <c r="P18" s="29"/>
    </row>
    <row r="19" spans="1:16" s="10" customFormat="1" ht="17.25" customHeight="1" x14ac:dyDescent="0.45">
      <c r="A19" s="47">
        <v>1</v>
      </c>
      <c r="B19" s="48" t="s">
        <v>17</v>
      </c>
      <c r="C19" s="49">
        <v>16</v>
      </c>
      <c r="D19" s="50" t="s">
        <v>18</v>
      </c>
      <c r="E19" s="50"/>
      <c r="F19" s="50" t="s">
        <v>18</v>
      </c>
      <c r="G19" s="51"/>
      <c r="H19" s="82">
        <f>50+70+C19</f>
        <v>136</v>
      </c>
      <c r="I19" s="75">
        <f>H19*$F$10</f>
        <v>78160.919540229894</v>
      </c>
      <c r="J19" s="75">
        <f>I19*$J$11</f>
        <v>62043.877394636023</v>
      </c>
      <c r="K19" s="85">
        <f>I19*$K$11</f>
        <v>16117.04214559387</v>
      </c>
      <c r="L19" s="113">
        <f>M19+N19</f>
        <v>16559.062664099423</v>
      </c>
      <c r="M19" s="52">
        <f>50*$R$11</f>
        <v>15777.453468697124</v>
      </c>
      <c r="N19" s="52">
        <f>I19*1%</f>
        <v>781.60919540229895</v>
      </c>
      <c r="O19" s="127">
        <f t="shared" ref="O19:O30" si="3">L19+I19</f>
        <v>94719.98220432931</v>
      </c>
      <c r="P19" s="106">
        <f>D12-M17-N18-M72</f>
        <v>331326.52284263959</v>
      </c>
    </row>
    <row r="20" spans="1:16" s="10" customFormat="1" ht="17.25" customHeight="1" x14ac:dyDescent="0.45">
      <c r="A20" s="47">
        <v>2</v>
      </c>
      <c r="B20" s="48" t="s">
        <v>19</v>
      </c>
      <c r="C20" s="49">
        <v>21</v>
      </c>
      <c r="D20" s="50" t="s">
        <v>18</v>
      </c>
      <c r="E20" s="50" t="s">
        <v>18</v>
      </c>
      <c r="F20" s="50"/>
      <c r="G20" s="51"/>
      <c r="H20" s="82">
        <f t="shared" ref="H20:H39" si="4">50+70+C20</f>
        <v>141</v>
      </c>
      <c r="I20" s="75">
        <f t="shared" ref="I20:I71" si="5">H20*$F$10</f>
        <v>81034.482758620696</v>
      </c>
      <c r="J20" s="75">
        <f t="shared" ref="J20:J71" si="6">I20*$J$11</f>
        <v>64324.902298850582</v>
      </c>
      <c r="K20" s="85">
        <f t="shared" ref="K20:K71" si="7">I20*$K$11</f>
        <v>16709.580459770114</v>
      </c>
      <c r="L20" s="113">
        <f t="shared" ref="L20:L39" si="8">M20+N20</f>
        <v>16587.79829628333</v>
      </c>
      <c r="M20" s="52">
        <f t="shared" ref="M20:M39" si="9">50*$R$11</f>
        <v>15777.453468697124</v>
      </c>
      <c r="N20" s="52">
        <f t="shared" ref="N20:N39" si="10">I20*1%</f>
        <v>810.34482758620697</v>
      </c>
      <c r="O20" s="127">
        <f t="shared" si="3"/>
        <v>97622.28105490403</v>
      </c>
    </row>
    <row r="21" spans="1:16" s="10" customFormat="1" ht="17.25" customHeight="1" x14ac:dyDescent="0.45">
      <c r="A21" s="47">
        <v>3</v>
      </c>
      <c r="B21" s="48" t="s">
        <v>20</v>
      </c>
      <c r="C21" s="49">
        <v>22</v>
      </c>
      <c r="D21" s="50" t="s">
        <v>18</v>
      </c>
      <c r="E21" s="50" t="s">
        <v>18</v>
      </c>
      <c r="F21" s="50"/>
      <c r="G21" s="51"/>
      <c r="H21" s="82">
        <f t="shared" si="4"/>
        <v>142</v>
      </c>
      <c r="I21" s="75">
        <f t="shared" si="5"/>
        <v>81609.19540229885</v>
      </c>
      <c r="J21" s="75">
        <f t="shared" si="6"/>
        <v>64781.10727969349</v>
      </c>
      <c r="K21" s="85">
        <f t="shared" si="7"/>
        <v>16828.088122605364</v>
      </c>
      <c r="L21" s="113">
        <f t="shared" si="8"/>
        <v>16593.545422720112</v>
      </c>
      <c r="M21" s="52">
        <f t="shared" si="9"/>
        <v>15777.453468697124</v>
      </c>
      <c r="N21" s="52">
        <f t="shared" si="10"/>
        <v>816.09195402298849</v>
      </c>
      <c r="O21" s="127">
        <f t="shared" si="3"/>
        <v>98202.740825018962</v>
      </c>
    </row>
    <row r="22" spans="1:16" s="10" customFormat="1" ht="17.25" customHeight="1" x14ac:dyDescent="0.45">
      <c r="A22" s="47">
        <v>4</v>
      </c>
      <c r="B22" s="48" t="s">
        <v>21</v>
      </c>
      <c r="C22" s="49">
        <v>33</v>
      </c>
      <c r="D22" s="50" t="s">
        <v>18</v>
      </c>
      <c r="E22" s="50"/>
      <c r="F22" s="50" t="s">
        <v>18</v>
      </c>
      <c r="G22" s="51"/>
      <c r="H22" s="82">
        <f t="shared" si="4"/>
        <v>153</v>
      </c>
      <c r="I22" s="75">
        <f t="shared" si="5"/>
        <v>87931.034482758623</v>
      </c>
      <c r="J22" s="75">
        <f t="shared" si="6"/>
        <v>69799.362068965522</v>
      </c>
      <c r="K22" s="85">
        <f t="shared" si="7"/>
        <v>18131.672413793101</v>
      </c>
      <c r="L22" s="113">
        <f t="shared" si="8"/>
        <v>16656.763813524711</v>
      </c>
      <c r="M22" s="52">
        <f t="shared" si="9"/>
        <v>15777.453468697124</v>
      </c>
      <c r="N22" s="52">
        <f t="shared" si="10"/>
        <v>879.31034482758628</v>
      </c>
      <c r="O22" s="127">
        <f t="shared" si="3"/>
        <v>104587.79829628333</v>
      </c>
    </row>
    <row r="23" spans="1:16" s="10" customFormat="1" ht="17.25" customHeight="1" x14ac:dyDescent="0.45">
      <c r="A23" s="47">
        <v>5</v>
      </c>
      <c r="B23" s="48" t="s">
        <v>22</v>
      </c>
      <c r="C23" s="49">
        <v>15</v>
      </c>
      <c r="D23" s="50" t="s">
        <v>18</v>
      </c>
      <c r="E23" s="50" t="s">
        <v>18</v>
      </c>
      <c r="F23" s="50"/>
      <c r="G23" s="51"/>
      <c r="H23" s="82">
        <f t="shared" si="4"/>
        <v>135</v>
      </c>
      <c r="I23" s="75">
        <f t="shared" si="5"/>
        <v>77586.206896551725</v>
      </c>
      <c r="J23" s="75">
        <f t="shared" si="6"/>
        <v>61587.672413793109</v>
      </c>
      <c r="K23" s="85">
        <f t="shared" si="7"/>
        <v>15998.53448275862</v>
      </c>
      <c r="L23" s="113">
        <f t="shared" si="8"/>
        <v>16553.315537662642</v>
      </c>
      <c r="M23" s="52">
        <f t="shared" si="9"/>
        <v>15777.453468697124</v>
      </c>
      <c r="N23" s="52">
        <f t="shared" si="10"/>
        <v>775.86206896551721</v>
      </c>
      <c r="O23" s="127">
        <f t="shared" si="3"/>
        <v>94139.522434214363</v>
      </c>
    </row>
    <row r="24" spans="1:16" s="10" customFormat="1" ht="17.25" customHeight="1" x14ac:dyDescent="0.45">
      <c r="A24" s="47">
        <v>6</v>
      </c>
      <c r="B24" s="48" t="s">
        <v>23</v>
      </c>
      <c r="C24" s="49">
        <v>29</v>
      </c>
      <c r="D24" s="50" t="s">
        <v>18</v>
      </c>
      <c r="E24" s="50"/>
      <c r="F24" s="50" t="s">
        <v>18</v>
      </c>
      <c r="G24" s="51"/>
      <c r="H24" s="82">
        <f t="shared" si="4"/>
        <v>149</v>
      </c>
      <c r="I24" s="75">
        <f t="shared" si="5"/>
        <v>85632.183908045976</v>
      </c>
      <c r="J24" s="75">
        <f t="shared" si="6"/>
        <v>67974.542145593878</v>
      </c>
      <c r="K24" s="85">
        <f t="shared" si="7"/>
        <v>17657.641762452105</v>
      </c>
      <c r="L24" s="113">
        <f t="shared" si="8"/>
        <v>16633.775307777585</v>
      </c>
      <c r="M24" s="52">
        <f t="shared" si="9"/>
        <v>15777.453468697124</v>
      </c>
      <c r="N24" s="52">
        <f t="shared" si="10"/>
        <v>856.32183908045977</v>
      </c>
      <c r="O24" s="127">
        <f t="shared" si="3"/>
        <v>102265.95921582356</v>
      </c>
    </row>
    <row r="25" spans="1:16" s="10" customFormat="1" ht="17.25" customHeight="1" x14ac:dyDescent="0.45">
      <c r="A25" s="47">
        <v>7</v>
      </c>
      <c r="B25" s="48" t="s">
        <v>24</v>
      </c>
      <c r="C25" s="49">
        <v>40</v>
      </c>
      <c r="D25" s="50" t="s">
        <v>18</v>
      </c>
      <c r="E25" s="50"/>
      <c r="F25" s="50"/>
      <c r="G25" s="51"/>
      <c r="H25" s="82">
        <f t="shared" si="4"/>
        <v>160</v>
      </c>
      <c r="I25" s="75">
        <f t="shared" si="5"/>
        <v>91954.022988505749</v>
      </c>
      <c r="J25" s="75">
        <f t="shared" si="6"/>
        <v>72992.79693486591</v>
      </c>
      <c r="K25" s="85">
        <f t="shared" si="7"/>
        <v>18961.226053639846</v>
      </c>
      <c r="L25" s="113">
        <f t="shared" si="8"/>
        <v>16696.993698582181</v>
      </c>
      <c r="M25" s="52">
        <f t="shared" si="9"/>
        <v>15777.453468697124</v>
      </c>
      <c r="N25" s="52">
        <f t="shared" si="10"/>
        <v>919.54022988505756</v>
      </c>
      <c r="O25" s="127">
        <f t="shared" si="3"/>
        <v>108651.01668708793</v>
      </c>
    </row>
    <row r="26" spans="1:16" s="10" customFormat="1" ht="17.25" customHeight="1" x14ac:dyDescent="0.45">
      <c r="A26" s="47">
        <v>8</v>
      </c>
      <c r="B26" s="48" t="s">
        <v>25</v>
      </c>
      <c r="C26" s="49">
        <v>13</v>
      </c>
      <c r="D26" s="50" t="s">
        <v>18</v>
      </c>
      <c r="E26" s="50" t="s">
        <v>18</v>
      </c>
      <c r="F26" s="50" t="s">
        <v>18</v>
      </c>
      <c r="G26" s="51"/>
      <c r="H26" s="82">
        <f t="shared" si="4"/>
        <v>133</v>
      </c>
      <c r="I26" s="75">
        <f t="shared" si="5"/>
        <v>76436.781609195401</v>
      </c>
      <c r="J26" s="75">
        <f t="shared" si="6"/>
        <v>60675.262452107279</v>
      </c>
      <c r="K26" s="85">
        <f t="shared" si="7"/>
        <v>15761.519157088122</v>
      </c>
      <c r="L26" s="113">
        <f t="shared" si="8"/>
        <v>16541.821284789079</v>
      </c>
      <c r="M26" s="52">
        <f t="shared" si="9"/>
        <v>15777.453468697124</v>
      </c>
      <c r="N26" s="52">
        <f t="shared" si="10"/>
        <v>764.36781609195407</v>
      </c>
      <c r="O26" s="127">
        <f t="shared" si="3"/>
        <v>92978.602893984484</v>
      </c>
    </row>
    <row r="27" spans="1:16" s="10" customFormat="1" ht="17.25" customHeight="1" x14ac:dyDescent="0.45">
      <c r="A27" s="47">
        <v>9</v>
      </c>
      <c r="B27" s="48" t="s">
        <v>26</v>
      </c>
      <c r="C27" s="49">
        <v>11</v>
      </c>
      <c r="D27" s="50" t="s">
        <v>18</v>
      </c>
      <c r="E27" s="50" t="s">
        <v>18</v>
      </c>
      <c r="F27" s="50"/>
      <c r="G27" s="53"/>
      <c r="H27" s="82">
        <f t="shared" si="4"/>
        <v>131</v>
      </c>
      <c r="I27" s="75">
        <f t="shared" si="5"/>
        <v>75287.356321839077</v>
      </c>
      <c r="J27" s="75">
        <f t="shared" si="6"/>
        <v>59762.852490421457</v>
      </c>
      <c r="K27" s="85">
        <f t="shared" si="7"/>
        <v>15524.503831417624</v>
      </c>
      <c r="L27" s="113">
        <f t="shared" si="8"/>
        <v>16530.327031915516</v>
      </c>
      <c r="M27" s="52">
        <f t="shared" si="9"/>
        <v>15777.453468697124</v>
      </c>
      <c r="N27" s="52">
        <f t="shared" si="10"/>
        <v>752.87356321839081</v>
      </c>
      <c r="O27" s="127">
        <f t="shared" si="3"/>
        <v>91817.68335375459</v>
      </c>
    </row>
    <row r="28" spans="1:16" s="10" customFormat="1" ht="17.25" customHeight="1" x14ac:dyDescent="0.45">
      <c r="A28" s="47">
        <v>10</v>
      </c>
      <c r="B28" s="48" t="s">
        <v>27</v>
      </c>
      <c r="C28" s="49">
        <v>22</v>
      </c>
      <c r="D28" s="50" t="s">
        <v>18</v>
      </c>
      <c r="E28" s="50"/>
      <c r="F28" s="50" t="s">
        <v>18</v>
      </c>
      <c r="G28" s="53"/>
      <c r="H28" s="82">
        <f t="shared" si="4"/>
        <v>142</v>
      </c>
      <c r="I28" s="75">
        <f t="shared" si="5"/>
        <v>81609.19540229885</v>
      </c>
      <c r="J28" s="75">
        <f t="shared" si="6"/>
        <v>64781.10727969349</v>
      </c>
      <c r="K28" s="85">
        <f t="shared" si="7"/>
        <v>16828.088122605364</v>
      </c>
      <c r="L28" s="113">
        <f t="shared" si="8"/>
        <v>16593.545422720112</v>
      </c>
      <c r="M28" s="52">
        <f t="shared" si="9"/>
        <v>15777.453468697124</v>
      </c>
      <c r="N28" s="52">
        <f t="shared" si="10"/>
        <v>816.09195402298849</v>
      </c>
      <c r="O28" s="127">
        <f t="shared" si="3"/>
        <v>98202.740825018962</v>
      </c>
    </row>
    <row r="29" spans="1:16" s="10" customFormat="1" ht="17.25" customHeight="1" x14ac:dyDescent="0.45">
      <c r="A29" s="47">
        <v>11</v>
      </c>
      <c r="B29" s="48" t="s">
        <v>28</v>
      </c>
      <c r="C29" s="49">
        <v>13</v>
      </c>
      <c r="D29" s="50" t="s">
        <v>18</v>
      </c>
      <c r="E29" s="50" t="s">
        <v>18</v>
      </c>
      <c r="F29" s="50"/>
      <c r="G29" s="53"/>
      <c r="H29" s="82">
        <f t="shared" si="4"/>
        <v>133</v>
      </c>
      <c r="I29" s="75">
        <f t="shared" si="5"/>
        <v>76436.781609195401</v>
      </c>
      <c r="J29" s="75">
        <f t="shared" si="6"/>
        <v>60675.262452107279</v>
      </c>
      <c r="K29" s="85">
        <f t="shared" si="7"/>
        <v>15761.519157088122</v>
      </c>
      <c r="L29" s="113">
        <f t="shared" si="8"/>
        <v>16541.821284789079</v>
      </c>
      <c r="M29" s="52">
        <f t="shared" si="9"/>
        <v>15777.453468697124</v>
      </c>
      <c r="N29" s="52">
        <f t="shared" si="10"/>
        <v>764.36781609195407</v>
      </c>
      <c r="O29" s="127">
        <f t="shared" si="3"/>
        <v>92978.602893984484</v>
      </c>
    </row>
    <row r="30" spans="1:16" s="10" customFormat="1" ht="17.25" customHeight="1" x14ac:dyDescent="0.45">
      <c r="A30" s="47">
        <v>12</v>
      </c>
      <c r="B30" s="48" t="s">
        <v>29</v>
      </c>
      <c r="C30" s="49">
        <v>16</v>
      </c>
      <c r="D30" s="50" t="s">
        <v>18</v>
      </c>
      <c r="E30" s="50" t="s">
        <v>18</v>
      </c>
      <c r="F30" s="50" t="s">
        <v>18</v>
      </c>
      <c r="G30" s="53"/>
      <c r="H30" s="82">
        <f t="shared" si="4"/>
        <v>136</v>
      </c>
      <c r="I30" s="75">
        <f t="shared" si="5"/>
        <v>78160.919540229894</v>
      </c>
      <c r="J30" s="75">
        <f t="shared" si="6"/>
        <v>62043.877394636023</v>
      </c>
      <c r="K30" s="85">
        <f t="shared" si="7"/>
        <v>16117.04214559387</v>
      </c>
      <c r="L30" s="113">
        <f t="shared" si="8"/>
        <v>16559.062664099423</v>
      </c>
      <c r="M30" s="52">
        <f t="shared" si="9"/>
        <v>15777.453468697124</v>
      </c>
      <c r="N30" s="52">
        <f t="shared" si="10"/>
        <v>781.60919540229895</v>
      </c>
      <c r="O30" s="127">
        <f t="shared" si="3"/>
        <v>94719.98220432931</v>
      </c>
    </row>
    <row r="31" spans="1:16" s="10" customFormat="1" ht="17.25" customHeight="1" x14ac:dyDescent="0.45">
      <c r="A31" s="47">
        <v>13</v>
      </c>
      <c r="B31" s="48" t="s">
        <v>30</v>
      </c>
      <c r="C31" s="49">
        <v>17</v>
      </c>
      <c r="D31" s="50" t="s">
        <v>18</v>
      </c>
      <c r="E31" s="50"/>
      <c r="F31" s="50"/>
      <c r="G31" s="53"/>
      <c r="H31" s="82">
        <f t="shared" si="4"/>
        <v>137</v>
      </c>
      <c r="I31" s="75">
        <f t="shared" si="5"/>
        <v>78735.632183908048</v>
      </c>
      <c r="J31" s="75">
        <f t="shared" si="6"/>
        <v>62500.082375478931</v>
      </c>
      <c r="K31" s="85">
        <f t="shared" si="7"/>
        <v>16235.549808429118</v>
      </c>
      <c r="L31" s="113">
        <f t="shared" si="8"/>
        <v>16564.809790536205</v>
      </c>
      <c r="M31" s="52">
        <f t="shared" si="9"/>
        <v>15777.453468697124</v>
      </c>
      <c r="N31" s="52">
        <f t="shared" si="10"/>
        <v>787.35632183908046</v>
      </c>
      <c r="O31" s="127">
        <f t="shared" ref="O31:O75" si="11">L31+I31</f>
        <v>95300.441974444257</v>
      </c>
    </row>
    <row r="32" spans="1:16" s="10" customFormat="1" ht="17.25" customHeight="1" x14ac:dyDescent="0.45">
      <c r="A32" s="47">
        <v>14</v>
      </c>
      <c r="B32" s="48" t="s">
        <v>31</v>
      </c>
      <c r="C32" s="49">
        <v>29</v>
      </c>
      <c r="D32" s="50" t="s">
        <v>18</v>
      </c>
      <c r="E32" s="50"/>
      <c r="F32" s="50"/>
      <c r="G32" s="53"/>
      <c r="H32" s="82">
        <f t="shared" si="4"/>
        <v>149</v>
      </c>
      <c r="I32" s="75">
        <f t="shared" si="5"/>
        <v>85632.183908045976</v>
      </c>
      <c r="J32" s="75">
        <f t="shared" si="6"/>
        <v>67974.542145593878</v>
      </c>
      <c r="K32" s="85">
        <f t="shared" si="7"/>
        <v>17657.641762452105</v>
      </c>
      <c r="L32" s="113">
        <f t="shared" si="8"/>
        <v>16633.775307777585</v>
      </c>
      <c r="M32" s="52">
        <f t="shared" si="9"/>
        <v>15777.453468697124</v>
      </c>
      <c r="N32" s="52">
        <f t="shared" si="10"/>
        <v>856.32183908045977</v>
      </c>
      <c r="O32" s="127">
        <f>L32+I32</f>
        <v>102265.95921582356</v>
      </c>
    </row>
    <row r="33" spans="1:17" s="10" customFormat="1" ht="17.25" customHeight="1" x14ac:dyDescent="0.45">
      <c r="A33" s="47">
        <v>15</v>
      </c>
      <c r="B33" s="48" t="s">
        <v>32</v>
      </c>
      <c r="C33" s="49">
        <v>34</v>
      </c>
      <c r="D33" s="50" t="s">
        <v>18</v>
      </c>
      <c r="E33" s="50"/>
      <c r="F33" s="50" t="s">
        <v>18</v>
      </c>
      <c r="G33" s="53"/>
      <c r="H33" s="82">
        <f t="shared" si="4"/>
        <v>154</v>
      </c>
      <c r="I33" s="75">
        <f t="shared" si="5"/>
        <v>88505.747126436778</v>
      </c>
      <c r="J33" s="75">
        <f t="shared" si="6"/>
        <v>70255.567049808436</v>
      </c>
      <c r="K33" s="85">
        <f t="shared" si="7"/>
        <v>18250.180076628352</v>
      </c>
      <c r="L33" s="113">
        <f t="shared" si="8"/>
        <v>16662.510939961492</v>
      </c>
      <c r="M33" s="52">
        <f t="shared" si="9"/>
        <v>15777.453468697124</v>
      </c>
      <c r="N33" s="52">
        <f t="shared" si="10"/>
        <v>885.05747126436779</v>
      </c>
      <c r="O33" s="127">
        <f>L33+I33</f>
        <v>105168.25806639827</v>
      </c>
    </row>
    <row r="34" spans="1:17" s="10" customFormat="1" ht="17.25" customHeight="1" x14ac:dyDescent="0.45">
      <c r="A34" s="47">
        <v>16</v>
      </c>
      <c r="B34" s="48" t="s">
        <v>33</v>
      </c>
      <c r="C34" s="49">
        <v>14</v>
      </c>
      <c r="D34" s="50" t="s">
        <v>18</v>
      </c>
      <c r="E34" s="50"/>
      <c r="F34" s="50"/>
      <c r="G34" s="53"/>
      <c r="H34" s="82">
        <f t="shared" si="4"/>
        <v>134</v>
      </c>
      <c r="I34" s="75">
        <f t="shared" si="5"/>
        <v>77011.49425287357</v>
      </c>
      <c r="J34" s="75">
        <f t="shared" si="6"/>
        <v>61131.467432950201</v>
      </c>
      <c r="K34" s="85">
        <f t="shared" si="7"/>
        <v>15880.026819923372</v>
      </c>
      <c r="L34" s="113">
        <f t="shared" si="8"/>
        <v>16547.56841122586</v>
      </c>
      <c r="M34" s="52">
        <f t="shared" si="9"/>
        <v>15777.453468697124</v>
      </c>
      <c r="N34" s="52">
        <f t="shared" si="10"/>
        <v>770.1149425287357</v>
      </c>
      <c r="O34" s="127">
        <f>L34+I34</f>
        <v>93559.062664099431</v>
      </c>
    </row>
    <row r="35" spans="1:17" s="10" customFormat="1" ht="17.25" customHeight="1" x14ac:dyDescent="0.45">
      <c r="A35" s="47">
        <v>17</v>
      </c>
      <c r="B35" s="48" t="s">
        <v>34</v>
      </c>
      <c r="C35" s="49">
        <v>17</v>
      </c>
      <c r="D35" s="50" t="s">
        <v>18</v>
      </c>
      <c r="E35" s="50" t="s">
        <v>18</v>
      </c>
      <c r="F35" s="50"/>
      <c r="G35" s="53"/>
      <c r="H35" s="82">
        <f t="shared" si="4"/>
        <v>137</v>
      </c>
      <c r="I35" s="75">
        <f t="shared" si="5"/>
        <v>78735.632183908048</v>
      </c>
      <c r="J35" s="75">
        <f t="shared" si="6"/>
        <v>62500.082375478931</v>
      </c>
      <c r="K35" s="85">
        <f t="shared" si="7"/>
        <v>16235.549808429118</v>
      </c>
      <c r="L35" s="113">
        <f t="shared" si="8"/>
        <v>16564.809790536205</v>
      </c>
      <c r="M35" s="52">
        <f t="shared" si="9"/>
        <v>15777.453468697124</v>
      </c>
      <c r="N35" s="52">
        <f t="shared" si="10"/>
        <v>787.35632183908046</v>
      </c>
      <c r="O35" s="127">
        <f>L35+I35</f>
        <v>95300.441974444257</v>
      </c>
    </row>
    <row r="36" spans="1:17" s="10" customFormat="1" ht="17.25" customHeight="1" x14ac:dyDescent="0.45">
      <c r="A36" s="47">
        <v>18</v>
      </c>
      <c r="B36" s="48" t="s">
        <v>35</v>
      </c>
      <c r="C36" s="49">
        <v>19</v>
      </c>
      <c r="D36" s="50" t="s">
        <v>18</v>
      </c>
      <c r="E36" s="50"/>
      <c r="F36" s="50" t="s">
        <v>18</v>
      </c>
      <c r="G36" s="53"/>
      <c r="H36" s="82">
        <f t="shared" si="4"/>
        <v>139</v>
      </c>
      <c r="I36" s="75">
        <f t="shared" si="5"/>
        <v>79885.057471264372</v>
      </c>
      <c r="J36" s="75">
        <f t="shared" si="6"/>
        <v>63412.49233716476</v>
      </c>
      <c r="K36" s="85">
        <f t="shared" si="7"/>
        <v>16472.565134099616</v>
      </c>
      <c r="L36" s="113">
        <f t="shared" si="8"/>
        <v>16576.304043409767</v>
      </c>
      <c r="M36" s="52">
        <f t="shared" si="9"/>
        <v>15777.453468697124</v>
      </c>
      <c r="N36" s="52">
        <f t="shared" si="10"/>
        <v>798.85057471264372</v>
      </c>
      <c r="O36" s="127">
        <f t="shared" si="11"/>
        <v>96461.361514674136</v>
      </c>
    </row>
    <row r="37" spans="1:17" s="10" customFormat="1" ht="17.25" customHeight="1" x14ac:dyDescent="0.45">
      <c r="A37" s="47">
        <v>19</v>
      </c>
      <c r="B37" s="48" t="s">
        <v>36</v>
      </c>
      <c r="C37" s="49">
        <v>16</v>
      </c>
      <c r="D37" s="50" t="s">
        <v>18</v>
      </c>
      <c r="E37" s="50" t="s">
        <v>18</v>
      </c>
      <c r="F37" s="50"/>
      <c r="G37" s="53"/>
      <c r="H37" s="82">
        <f t="shared" si="4"/>
        <v>136</v>
      </c>
      <c r="I37" s="75">
        <f t="shared" si="5"/>
        <v>78160.919540229894</v>
      </c>
      <c r="J37" s="75">
        <f t="shared" si="6"/>
        <v>62043.877394636023</v>
      </c>
      <c r="K37" s="85">
        <f t="shared" si="7"/>
        <v>16117.04214559387</v>
      </c>
      <c r="L37" s="113">
        <f t="shared" si="8"/>
        <v>16559.062664099423</v>
      </c>
      <c r="M37" s="52">
        <f t="shared" si="9"/>
        <v>15777.453468697124</v>
      </c>
      <c r="N37" s="52">
        <f t="shared" si="10"/>
        <v>781.60919540229895</v>
      </c>
      <c r="O37" s="127">
        <f t="shared" si="11"/>
        <v>94719.98220432931</v>
      </c>
      <c r="P37" s="119"/>
      <c r="Q37" s="119"/>
    </row>
    <row r="38" spans="1:17" s="10" customFormat="1" ht="17.25" customHeight="1" x14ac:dyDescent="0.45">
      <c r="A38" s="47">
        <v>20</v>
      </c>
      <c r="B38" s="48" t="s">
        <v>37</v>
      </c>
      <c r="C38" s="49">
        <v>22</v>
      </c>
      <c r="D38" s="50" t="s">
        <v>18</v>
      </c>
      <c r="E38" s="50"/>
      <c r="F38" s="50"/>
      <c r="G38" s="53"/>
      <c r="H38" s="82">
        <f t="shared" si="4"/>
        <v>142</v>
      </c>
      <c r="I38" s="75">
        <f t="shared" si="5"/>
        <v>81609.19540229885</v>
      </c>
      <c r="J38" s="75">
        <f t="shared" si="6"/>
        <v>64781.10727969349</v>
      </c>
      <c r="K38" s="85">
        <f t="shared" si="7"/>
        <v>16828.088122605364</v>
      </c>
      <c r="L38" s="113">
        <f t="shared" si="8"/>
        <v>16593.545422720112</v>
      </c>
      <c r="M38" s="52">
        <f t="shared" si="9"/>
        <v>15777.453468697124</v>
      </c>
      <c r="N38" s="52">
        <f t="shared" si="10"/>
        <v>816.09195402298849</v>
      </c>
      <c r="O38" s="127">
        <f t="shared" si="11"/>
        <v>98202.740825018962</v>
      </c>
      <c r="P38" s="106"/>
      <c r="Q38" s="119"/>
    </row>
    <row r="39" spans="1:17" s="16" customFormat="1" ht="17.25" customHeight="1" x14ac:dyDescent="0.45">
      <c r="A39" s="47">
        <v>21</v>
      </c>
      <c r="B39" s="48" t="s">
        <v>38</v>
      </c>
      <c r="C39" s="49">
        <v>19</v>
      </c>
      <c r="D39" s="50" t="s">
        <v>18</v>
      </c>
      <c r="E39" s="50" t="s">
        <v>18</v>
      </c>
      <c r="F39" s="50"/>
      <c r="G39" s="53"/>
      <c r="H39" s="82">
        <f t="shared" si="4"/>
        <v>139</v>
      </c>
      <c r="I39" s="75">
        <f t="shared" si="5"/>
        <v>79885.057471264372</v>
      </c>
      <c r="J39" s="75">
        <f t="shared" si="6"/>
        <v>63412.49233716476</v>
      </c>
      <c r="K39" s="85">
        <f t="shared" si="7"/>
        <v>16472.565134099616</v>
      </c>
      <c r="L39" s="128">
        <f t="shared" si="8"/>
        <v>16576.304043409767</v>
      </c>
      <c r="M39" s="52">
        <f t="shared" si="9"/>
        <v>15777.453468697124</v>
      </c>
      <c r="N39" s="52">
        <f t="shared" si="10"/>
        <v>798.85057471264372</v>
      </c>
      <c r="O39" s="129">
        <f t="shared" si="11"/>
        <v>96461.361514674136</v>
      </c>
    </row>
    <row r="40" spans="1:17" s="10" customFormat="1" ht="17.25" customHeight="1" x14ac:dyDescent="0.45">
      <c r="A40" s="47">
        <v>22</v>
      </c>
      <c r="B40" s="48" t="s">
        <v>39</v>
      </c>
      <c r="C40" s="49">
        <v>15</v>
      </c>
      <c r="D40" s="50" t="s">
        <v>18</v>
      </c>
      <c r="E40" s="50" t="s">
        <v>18</v>
      </c>
      <c r="F40" s="50"/>
      <c r="G40" s="53"/>
      <c r="H40" s="82">
        <f t="shared" ref="H40:H71" si="12">50+C40</f>
        <v>65</v>
      </c>
      <c r="I40" s="75">
        <f t="shared" si="5"/>
        <v>37356.321839080461</v>
      </c>
      <c r="J40" s="75">
        <f t="shared" si="6"/>
        <v>29653.323754789275</v>
      </c>
      <c r="K40" s="85">
        <f t="shared" si="7"/>
        <v>7702.9980842911873</v>
      </c>
      <c r="L40" s="52"/>
      <c r="M40" s="52"/>
      <c r="N40" s="86"/>
      <c r="O40" s="127">
        <f t="shared" si="11"/>
        <v>37356.321839080461</v>
      </c>
      <c r="P40" s="106"/>
      <c r="Q40" s="119"/>
    </row>
    <row r="41" spans="1:17" s="10" customFormat="1" ht="17.25" customHeight="1" x14ac:dyDescent="0.45">
      <c r="A41" s="47">
        <v>23</v>
      </c>
      <c r="B41" s="48" t="s">
        <v>40</v>
      </c>
      <c r="C41" s="49">
        <v>27</v>
      </c>
      <c r="D41" s="50" t="s">
        <v>18</v>
      </c>
      <c r="E41" s="50"/>
      <c r="F41" s="50" t="s">
        <v>18</v>
      </c>
      <c r="G41" s="53"/>
      <c r="H41" s="82">
        <f t="shared" si="12"/>
        <v>77</v>
      </c>
      <c r="I41" s="75">
        <f t="shared" si="5"/>
        <v>44252.873563218389</v>
      </c>
      <c r="J41" s="75">
        <f t="shared" si="6"/>
        <v>35127.783524904218</v>
      </c>
      <c r="K41" s="85">
        <f t="shared" si="7"/>
        <v>9125.0900383141761</v>
      </c>
      <c r="L41" s="52"/>
      <c r="M41" s="52"/>
      <c r="N41" s="86"/>
      <c r="O41" s="127">
        <f t="shared" si="11"/>
        <v>44252.873563218389</v>
      </c>
      <c r="P41" s="119"/>
      <c r="Q41" s="119"/>
    </row>
    <row r="42" spans="1:17" s="10" customFormat="1" ht="17.25" customHeight="1" x14ac:dyDescent="0.45">
      <c r="A42" s="47">
        <v>24</v>
      </c>
      <c r="B42" s="48" t="s">
        <v>41</v>
      </c>
      <c r="C42" s="49">
        <v>16</v>
      </c>
      <c r="D42" s="50" t="s">
        <v>18</v>
      </c>
      <c r="E42" s="50"/>
      <c r="F42" s="50"/>
      <c r="G42" s="53"/>
      <c r="H42" s="82">
        <f t="shared" si="12"/>
        <v>66</v>
      </c>
      <c r="I42" s="75">
        <f t="shared" si="5"/>
        <v>37931.034482758623</v>
      </c>
      <c r="J42" s="75">
        <f t="shared" si="6"/>
        <v>30109.528735632186</v>
      </c>
      <c r="K42" s="85">
        <f t="shared" si="7"/>
        <v>7821.5057471264372</v>
      </c>
      <c r="L42" s="52"/>
      <c r="M42" s="52"/>
      <c r="N42" s="86"/>
      <c r="O42" s="127">
        <f t="shared" si="11"/>
        <v>37931.034482758623</v>
      </c>
    </row>
    <row r="43" spans="1:17" s="10" customFormat="1" ht="17.25" customHeight="1" x14ac:dyDescent="0.45">
      <c r="A43" s="47">
        <v>25</v>
      </c>
      <c r="B43" s="48" t="s">
        <v>42</v>
      </c>
      <c r="C43" s="49">
        <v>17</v>
      </c>
      <c r="D43" s="50" t="s">
        <v>18</v>
      </c>
      <c r="E43" s="50"/>
      <c r="F43" s="50"/>
      <c r="G43" s="53"/>
      <c r="H43" s="82">
        <f t="shared" si="12"/>
        <v>67</v>
      </c>
      <c r="I43" s="75">
        <f t="shared" si="5"/>
        <v>38505.747126436785</v>
      </c>
      <c r="J43" s="75">
        <f t="shared" si="6"/>
        <v>30565.733716475101</v>
      </c>
      <c r="K43" s="85">
        <f t="shared" si="7"/>
        <v>7940.0134099616862</v>
      </c>
      <c r="L43" s="52"/>
      <c r="M43" s="52"/>
      <c r="N43" s="86"/>
      <c r="O43" s="127">
        <f t="shared" si="11"/>
        <v>38505.747126436785</v>
      </c>
    </row>
    <row r="44" spans="1:17" s="10" customFormat="1" ht="17.25" customHeight="1" x14ac:dyDescent="0.45">
      <c r="A44" s="47">
        <v>26</v>
      </c>
      <c r="B44" s="48" t="s">
        <v>43</v>
      </c>
      <c r="C44" s="49">
        <v>18</v>
      </c>
      <c r="D44" s="50" t="s">
        <v>18</v>
      </c>
      <c r="E44" s="50" t="s">
        <v>18</v>
      </c>
      <c r="F44" s="50"/>
      <c r="G44" s="53"/>
      <c r="H44" s="82">
        <f t="shared" si="12"/>
        <v>68</v>
      </c>
      <c r="I44" s="75">
        <f t="shared" si="5"/>
        <v>39080.459770114947</v>
      </c>
      <c r="J44" s="75">
        <f t="shared" si="6"/>
        <v>31021.938697318012</v>
      </c>
      <c r="K44" s="85">
        <f t="shared" si="7"/>
        <v>8058.5210727969352</v>
      </c>
      <c r="L44" s="52"/>
      <c r="M44" s="52"/>
      <c r="N44" s="86"/>
      <c r="O44" s="127">
        <f t="shared" si="11"/>
        <v>39080.459770114947</v>
      </c>
    </row>
    <row r="45" spans="1:17" s="10" customFormat="1" ht="17.25" customHeight="1" x14ac:dyDescent="0.45">
      <c r="A45" s="47">
        <v>27</v>
      </c>
      <c r="B45" s="48" t="s">
        <v>44</v>
      </c>
      <c r="C45" s="49">
        <v>20</v>
      </c>
      <c r="D45" s="50" t="s">
        <v>18</v>
      </c>
      <c r="E45" s="50"/>
      <c r="F45" s="50" t="s">
        <v>18</v>
      </c>
      <c r="G45" s="53"/>
      <c r="H45" s="82">
        <f t="shared" si="12"/>
        <v>70</v>
      </c>
      <c r="I45" s="75">
        <f t="shared" si="5"/>
        <v>40229.885057471263</v>
      </c>
      <c r="J45" s="75">
        <f t="shared" si="6"/>
        <v>31934.348659003834</v>
      </c>
      <c r="K45" s="85">
        <f t="shared" si="7"/>
        <v>8295.5363984674314</v>
      </c>
      <c r="L45" s="52"/>
      <c r="M45" s="52"/>
      <c r="N45" s="86"/>
      <c r="O45" s="127">
        <f t="shared" si="11"/>
        <v>40229.885057471263</v>
      </c>
    </row>
    <row r="46" spans="1:17" s="10" customFormat="1" ht="17.25" customHeight="1" x14ac:dyDescent="0.45">
      <c r="A46" s="47">
        <v>28</v>
      </c>
      <c r="B46" s="48" t="s">
        <v>45</v>
      </c>
      <c r="C46" s="49">
        <v>18</v>
      </c>
      <c r="D46" s="50" t="s">
        <v>18</v>
      </c>
      <c r="E46" s="50"/>
      <c r="F46" s="50" t="s">
        <v>18</v>
      </c>
      <c r="G46" s="53"/>
      <c r="H46" s="82">
        <f t="shared" si="12"/>
        <v>68</v>
      </c>
      <c r="I46" s="75">
        <f t="shared" si="5"/>
        <v>39080.459770114947</v>
      </c>
      <c r="J46" s="75">
        <f t="shared" si="6"/>
        <v>31021.938697318012</v>
      </c>
      <c r="K46" s="85">
        <f t="shared" si="7"/>
        <v>8058.5210727969352</v>
      </c>
      <c r="L46" s="52"/>
      <c r="M46" s="52"/>
      <c r="N46" s="86"/>
      <c r="O46" s="127">
        <f t="shared" si="11"/>
        <v>39080.459770114947</v>
      </c>
    </row>
    <row r="47" spans="1:17" s="10" customFormat="1" ht="17.25" customHeight="1" x14ac:dyDescent="0.45">
      <c r="A47" s="47">
        <v>29</v>
      </c>
      <c r="B47" s="48" t="s">
        <v>46</v>
      </c>
      <c r="C47" s="49">
        <v>16</v>
      </c>
      <c r="D47" s="50" t="s">
        <v>18</v>
      </c>
      <c r="E47" s="50" t="s">
        <v>18</v>
      </c>
      <c r="F47" s="50"/>
      <c r="G47" s="53"/>
      <c r="H47" s="82">
        <f t="shared" si="12"/>
        <v>66</v>
      </c>
      <c r="I47" s="75">
        <f t="shared" si="5"/>
        <v>37931.034482758623</v>
      </c>
      <c r="J47" s="75">
        <f t="shared" si="6"/>
        <v>30109.528735632186</v>
      </c>
      <c r="K47" s="85">
        <f t="shared" si="7"/>
        <v>7821.5057471264372</v>
      </c>
      <c r="L47" s="52"/>
      <c r="M47" s="52"/>
      <c r="N47" s="86"/>
      <c r="O47" s="127">
        <f t="shared" si="11"/>
        <v>37931.034482758623</v>
      </c>
    </row>
    <row r="48" spans="1:17" s="10" customFormat="1" ht="17.25" customHeight="1" x14ac:dyDescent="0.45">
      <c r="A48" s="47">
        <v>30</v>
      </c>
      <c r="B48" s="48" t="s">
        <v>47</v>
      </c>
      <c r="C48" s="49">
        <v>21</v>
      </c>
      <c r="D48" s="50" t="s">
        <v>18</v>
      </c>
      <c r="E48" s="50"/>
      <c r="F48" s="50"/>
      <c r="G48" s="53"/>
      <c r="H48" s="82">
        <f t="shared" si="12"/>
        <v>71</v>
      </c>
      <c r="I48" s="75">
        <f t="shared" si="5"/>
        <v>40804.597701149425</v>
      </c>
      <c r="J48" s="75">
        <f t="shared" si="6"/>
        <v>32390.553639846745</v>
      </c>
      <c r="K48" s="85">
        <f t="shared" si="7"/>
        <v>8414.0440613026822</v>
      </c>
      <c r="L48" s="52"/>
      <c r="M48" s="52"/>
      <c r="N48" s="86"/>
      <c r="O48" s="127">
        <f t="shared" si="11"/>
        <v>40804.597701149425</v>
      </c>
    </row>
    <row r="49" spans="1:15" s="10" customFormat="1" ht="17.25" customHeight="1" x14ac:dyDescent="0.45">
      <c r="A49" s="47">
        <v>31</v>
      </c>
      <c r="B49" s="48" t="s">
        <v>48</v>
      </c>
      <c r="C49" s="49">
        <v>29</v>
      </c>
      <c r="D49" s="50" t="s">
        <v>18</v>
      </c>
      <c r="E49" s="50"/>
      <c r="F49" s="50"/>
      <c r="G49" s="53"/>
      <c r="H49" s="82">
        <f t="shared" si="12"/>
        <v>79</v>
      </c>
      <c r="I49" s="75">
        <f t="shared" si="5"/>
        <v>45402.298850574713</v>
      </c>
      <c r="J49" s="75">
        <f t="shared" si="6"/>
        <v>36040.19348659004</v>
      </c>
      <c r="K49" s="85">
        <f t="shared" si="7"/>
        <v>9362.1053639846741</v>
      </c>
      <c r="L49" s="52"/>
      <c r="M49" s="52"/>
      <c r="N49" s="86"/>
      <c r="O49" s="127">
        <f t="shared" si="11"/>
        <v>45402.298850574713</v>
      </c>
    </row>
    <row r="50" spans="1:15" s="10" customFormat="1" ht="17.25" customHeight="1" x14ac:dyDescent="0.45">
      <c r="A50" s="47">
        <v>32</v>
      </c>
      <c r="B50" s="48" t="s">
        <v>49</v>
      </c>
      <c r="C50" s="49">
        <v>35</v>
      </c>
      <c r="D50" s="50" t="s">
        <v>18</v>
      </c>
      <c r="E50" s="50"/>
      <c r="F50" s="50"/>
      <c r="G50" s="53"/>
      <c r="H50" s="82">
        <f t="shared" si="12"/>
        <v>85</v>
      </c>
      <c r="I50" s="75">
        <f t="shared" si="5"/>
        <v>48850.574712643676</v>
      </c>
      <c r="J50" s="75">
        <f t="shared" si="6"/>
        <v>38777.423371647506</v>
      </c>
      <c r="K50" s="85">
        <f t="shared" si="7"/>
        <v>10073.151340996168</v>
      </c>
      <c r="L50" s="52"/>
      <c r="M50" s="52"/>
      <c r="N50" s="86"/>
      <c r="O50" s="127">
        <f t="shared" si="11"/>
        <v>48850.574712643676</v>
      </c>
    </row>
    <row r="51" spans="1:15" s="10" customFormat="1" ht="17.25" customHeight="1" x14ac:dyDescent="0.45">
      <c r="A51" s="47">
        <v>33</v>
      </c>
      <c r="B51" s="48" t="s">
        <v>50</v>
      </c>
      <c r="C51" s="49">
        <v>14</v>
      </c>
      <c r="D51" s="50" t="s">
        <v>18</v>
      </c>
      <c r="E51" s="50"/>
      <c r="F51" s="50"/>
      <c r="G51" s="53"/>
      <c r="H51" s="82">
        <f t="shared" si="12"/>
        <v>64</v>
      </c>
      <c r="I51" s="75">
        <f t="shared" si="5"/>
        <v>36781.6091954023</v>
      </c>
      <c r="J51" s="75">
        <f t="shared" si="6"/>
        <v>29197.118773946364</v>
      </c>
      <c r="K51" s="85">
        <f t="shared" si="7"/>
        <v>7584.4904214559383</v>
      </c>
      <c r="L51" s="52"/>
      <c r="M51" s="52"/>
      <c r="N51" s="86"/>
      <c r="O51" s="127">
        <f t="shared" si="11"/>
        <v>36781.6091954023</v>
      </c>
    </row>
    <row r="52" spans="1:15" s="10" customFormat="1" ht="17.25" customHeight="1" x14ac:dyDescent="0.45">
      <c r="A52" s="47">
        <v>34</v>
      </c>
      <c r="B52" s="48" t="s">
        <v>51</v>
      </c>
      <c r="C52" s="49">
        <v>26</v>
      </c>
      <c r="D52" s="50" t="s">
        <v>18</v>
      </c>
      <c r="E52" s="50"/>
      <c r="F52" s="50" t="s">
        <v>18</v>
      </c>
      <c r="G52" s="53"/>
      <c r="H52" s="82">
        <f t="shared" si="12"/>
        <v>76</v>
      </c>
      <c r="I52" s="75">
        <f t="shared" si="5"/>
        <v>43678.160919540227</v>
      </c>
      <c r="J52" s="75">
        <f t="shared" si="6"/>
        <v>34671.578544061304</v>
      </c>
      <c r="K52" s="85">
        <f t="shared" si="7"/>
        <v>9006.5823754789253</v>
      </c>
      <c r="L52" s="52"/>
      <c r="M52" s="52"/>
      <c r="N52" s="86"/>
      <c r="O52" s="127">
        <f t="shared" si="11"/>
        <v>43678.160919540227</v>
      </c>
    </row>
    <row r="53" spans="1:15" s="10" customFormat="1" ht="17.25" customHeight="1" x14ac:dyDescent="0.45">
      <c r="A53" s="47">
        <v>35</v>
      </c>
      <c r="B53" s="48" t="s">
        <v>52</v>
      </c>
      <c r="C53" s="49">
        <v>15</v>
      </c>
      <c r="D53" s="50" t="s">
        <v>18</v>
      </c>
      <c r="E53" s="50" t="s">
        <v>18</v>
      </c>
      <c r="F53" s="50"/>
      <c r="G53" s="53"/>
      <c r="H53" s="82">
        <f t="shared" si="12"/>
        <v>65</v>
      </c>
      <c r="I53" s="75">
        <f t="shared" si="5"/>
        <v>37356.321839080461</v>
      </c>
      <c r="J53" s="75">
        <f t="shared" si="6"/>
        <v>29653.323754789275</v>
      </c>
      <c r="K53" s="85">
        <f t="shared" si="7"/>
        <v>7702.9980842911873</v>
      </c>
      <c r="L53" s="52"/>
      <c r="M53" s="52"/>
      <c r="N53" s="86"/>
      <c r="O53" s="127">
        <f t="shared" si="11"/>
        <v>37356.321839080461</v>
      </c>
    </row>
    <row r="54" spans="1:15" s="13" customFormat="1" ht="17.25" customHeight="1" x14ac:dyDescent="0.45">
      <c r="A54" s="54">
        <v>36</v>
      </c>
      <c r="B54" s="55" t="s">
        <v>53</v>
      </c>
      <c r="C54" s="56">
        <v>30</v>
      </c>
      <c r="D54" s="57" t="s">
        <v>18</v>
      </c>
      <c r="E54" s="57"/>
      <c r="F54" s="57"/>
      <c r="G54" s="58"/>
      <c r="H54" s="82">
        <f t="shared" si="12"/>
        <v>80</v>
      </c>
      <c r="I54" s="75">
        <f t="shared" si="5"/>
        <v>45977.011494252874</v>
      </c>
      <c r="J54" s="75">
        <f t="shared" si="6"/>
        <v>36496.398467432955</v>
      </c>
      <c r="K54" s="85">
        <f t="shared" si="7"/>
        <v>9480.6130268199231</v>
      </c>
      <c r="L54" s="52"/>
      <c r="M54" s="52"/>
      <c r="N54" s="86"/>
      <c r="O54" s="127">
        <f t="shared" si="11"/>
        <v>45977.011494252874</v>
      </c>
    </row>
    <row r="55" spans="1:15" s="10" customFormat="1" ht="17.25" customHeight="1" x14ac:dyDescent="0.45">
      <c r="A55" s="47">
        <v>37</v>
      </c>
      <c r="B55" s="48" t="s">
        <v>54</v>
      </c>
      <c r="C55" s="49">
        <v>25</v>
      </c>
      <c r="D55" s="50" t="s">
        <v>18</v>
      </c>
      <c r="E55" s="50"/>
      <c r="F55" s="50" t="s">
        <v>18</v>
      </c>
      <c r="G55" s="53"/>
      <c r="H55" s="82">
        <f t="shared" si="12"/>
        <v>75</v>
      </c>
      <c r="I55" s="75">
        <f t="shared" si="5"/>
        <v>43103.448275862072</v>
      </c>
      <c r="J55" s="75">
        <f t="shared" si="6"/>
        <v>34215.373563218396</v>
      </c>
      <c r="K55" s="85">
        <f t="shared" si="7"/>
        <v>8888.0747126436781</v>
      </c>
      <c r="L55" s="52"/>
      <c r="M55" s="52"/>
      <c r="N55" s="86"/>
      <c r="O55" s="127">
        <f t="shared" si="11"/>
        <v>43103.448275862072</v>
      </c>
    </row>
    <row r="56" spans="1:15" s="10" customFormat="1" ht="17.25" customHeight="1" x14ac:dyDescent="0.45">
      <c r="A56" s="47">
        <v>38</v>
      </c>
      <c r="B56" s="48" t="s">
        <v>55</v>
      </c>
      <c r="C56" s="49">
        <v>26</v>
      </c>
      <c r="D56" s="50" t="s">
        <v>18</v>
      </c>
      <c r="E56" s="50"/>
      <c r="F56" s="50" t="s">
        <v>18</v>
      </c>
      <c r="G56" s="53"/>
      <c r="H56" s="82">
        <f t="shared" si="12"/>
        <v>76</v>
      </c>
      <c r="I56" s="75">
        <f t="shared" si="5"/>
        <v>43678.160919540227</v>
      </c>
      <c r="J56" s="75">
        <f t="shared" si="6"/>
        <v>34671.578544061304</v>
      </c>
      <c r="K56" s="85">
        <f t="shared" si="7"/>
        <v>9006.5823754789253</v>
      </c>
      <c r="L56" s="52"/>
      <c r="M56" s="52"/>
      <c r="N56" s="86"/>
      <c r="O56" s="127">
        <f t="shared" si="11"/>
        <v>43678.160919540227</v>
      </c>
    </row>
    <row r="57" spans="1:15" s="10" customFormat="1" ht="17.25" customHeight="1" x14ac:dyDescent="0.45">
      <c r="A57" s="47">
        <v>39</v>
      </c>
      <c r="B57" s="48" t="s">
        <v>56</v>
      </c>
      <c r="C57" s="49">
        <v>15</v>
      </c>
      <c r="D57" s="50" t="s">
        <v>18</v>
      </c>
      <c r="E57" s="50"/>
      <c r="F57" s="50"/>
      <c r="G57" s="53"/>
      <c r="H57" s="82">
        <f t="shared" si="12"/>
        <v>65</v>
      </c>
      <c r="I57" s="75">
        <f t="shared" si="5"/>
        <v>37356.321839080461</v>
      </c>
      <c r="J57" s="75">
        <f t="shared" si="6"/>
        <v>29653.323754789275</v>
      </c>
      <c r="K57" s="85">
        <f t="shared" si="7"/>
        <v>7702.9980842911873</v>
      </c>
      <c r="L57" s="52"/>
      <c r="M57" s="52"/>
      <c r="N57" s="86"/>
      <c r="O57" s="127">
        <f t="shared" si="11"/>
        <v>37356.321839080461</v>
      </c>
    </row>
    <row r="58" spans="1:15" s="10" customFormat="1" ht="17.25" customHeight="1" x14ac:dyDescent="0.45">
      <c r="A58" s="47">
        <v>40</v>
      </c>
      <c r="B58" s="48" t="s">
        <v>57</v>
      </c>
      <c r="C58" s="49">
        <v>12</v>
      </c>
      <c r="D58" s="50" t="s">
        <v>18</v>
      </c>
      <c r="E58" s="50"/>
      <c r="F58" s="50"/>
      <c r="G58" s="53"/>
      <c r="H58" s="82">
        <f t="shared" si="12"/>
        <v>62</v>
      </c>
      <c r="I58" s="75">
        <f t="shared" si="5"/>
        <v>35632.183908045976</v>
      </c>
      <c r="J58" s="75">
        <f t="shared" si="6"/>
        <v>28284.708812260538</v>
      </c>
      <c r="K58" s="85">
        <f t="shared" si="7"/>
        <v>7347.4750957854403</v>
      </c>
      <c r="L58" s="52"/>
      <c r="M58" s="52"/>
      <c r="N58" s="86"/>
      <c r="O58" s="127">
        <f t="shared" si="11"/>
        <v>35632.183908045976</v>
      </c>
    </row>
    <row r="59" spans="1:15" s="10" customFormat="1" ht="17.25" customHeight="1" x14ac:dyDescent="0.45">
      <c r="A59" s="47">
        <v>41</v>
      </c>
      <c r="B59" s="48" t="s">
        <v>58</v>
      </c>
      <c r="C59" s="49">
        <v>12</v>
      </c>
      <c r="D59" s="50" t="s">
        <v>18</v>
      </c>
      <c r="E59" s="50" t="s">
        <v>18</v>
      </c>
      <c r="F59" s="50"/>
      <c r="G59" s="53"/>
      <c r="H59" s="82">
        <f t="shared" si="12"/>
        <v>62</v>
      </c>
      <c r="I59" s="75">
        <f t="shared" si="5"/>
        <v>35632.183908045976</v>
      </c>
      <c r="J59" s="75">
        <f t="shared" si="6"/>
        <v>28284.708812260538</v>
      </c>
      <c r="K59" s="85">
        <f t="shared" si="7"/>
        <v>7347.4750957854403</v>
      </c>
      <c r="L59" s="52"/>
      <c r="M59" s="52"/>
      <c r="N59" s="86"/>
      <c r="O59" s="127">
        <f t="shared" si="11"/>
        <v>35632.183908045976</v>
      </c>
    </row>
    <row r="60" spans="1:15" s="10" customFormat="1" ht="17.25" customHeight="1" x14ac:dyDescent="0.45">
      <c r="A60" s="47">
        <v>42</v>
      </c>
      <c r="B60" s="48" t="s">
        <v>59</v>
      </c>
      <c r="C60" s="49">
        <v>27</v>
      </c>
      <c r="D60" s="50" t="s">
        <v>18</v>
      </c>
      <c r="E60" s="50" t="s">
        <v>18</v>
      </c>
      <c r="F60" s="50" t="s">
        <v>18</v>
      </c>
      <c r="G60" s="53"/>
      <c r="H60" s="82">
        <f t="shared" si="12"/>
        <v>77</v>
      </c>
      <c r="I60" s="75">
        <f t="shared" si="5"/>
        <v>44252.873563218389</v>
      </c>
      <c r="J60" s="75">
        <f t="shared" si="6"/>
        <v>35127.783524904218</v>
      </c>
      <c r="K60" s="85">
        <f t="shared" si="7"/>
        <v>9125.0900383141761</v>
      </c>
      <c r="L60" s="52"/>
      <c r="M60" s="52"/>
      <c r="N60" s="86"/>
      <c r="O60" s="127">
        <f t="shared" si="11"/>
        <v>44252.873563218389</v>
      </c>
    </row>
    <row r="61" spans="1:15" s="10" customFormat="1" ht="17.25" customHeight="1" x14ac:dyDescent="0.45">
      <c r="A61" s="47">
        <v>43</v>
      </c>
      <c r="B61" s="48" t="s">
        <v>60</v>
      </c>
      <c r="C61" s="49">
        <v>22</v>
      </c>
      <c r="D61" s="50" t="s">
        <v>18</v>
      </c>
      <c r="E61" s="50"/>
      <c r="F61" s="50" t="s">
        <v>18</v>
      </c>
      <c r="G61" s="53"/>
      <c r="H61" s="82">
        <f t="shared" si="12"/>
        <v>72</v>
      </c>
      <c r="I61" s="75">
        <f t="shared" si="5"/>
        <v>41379.310344827587</v>
      </c>
      <c r="J61" s="75">
        <f t="shared" si="6"/>
        <v>32846.758620689659</v>
      </c>
      <c r="K61" s="85">
        <f t="shared" si="7"/>
        <v>8532.5517241379312</v>
      </c>
      <c r="L61" s="52"/>
      <c r="M61" s="52"/>
      <c r="N61" s="86"/>
      <c r="O61" s="127">
        <f t="shared" si="11"/>
        <v>41379.310344827587</v>
      </c>
    </row>
    <row r="62" spans="1:15" s="10" customFormat="1" ht="17.25" customHeight="1" x14ac:dyDescent="0.45">
      <c r="A62" s="47">
        <v>44</v>
      </c>
      <c r="B62" s="48" t="s">
        <v>61</v>
      </c>
      <c r="C62" s="49">
        <v>28</v>
      </c>
      <c r="D62" s="50" t="s">
        <v>18</v>
      </c>
      <c r="E62" s="50"/>
      <c r="F62" s="50" t="s">
        <v>18</v>
      </c>
      <c r="G62" s="53"/>
      <c r="H62" s="82">
        <f t="shared" si="12"/>
        <v>78</v>
      </c>
      <c r="I62" s="75">
        <f t="shared" si="5"/>
        <v>44827.586206896551</v>
      </c>
      <c r="J62" s="75">
        <f t="shared" si="6"/>
        <v>35583.988505747126</v>
      </c>
      <c r="K62" s="85">
        <f t="shared" si="7"/>
        <v>9243.5977011494251</v>
      </c>
      <c r="L62" s="52"/>
      <c r="M62" s="52"/>
      <c r="N62" s="86"/>
      <c r="O62" s="127">
        <f t="shared" si="11"/>
        <v>44827.586206896551</v>
      </c>
    </row>
    <row r="63" spans="1:15" s="10" customFormat="1" ht="17.25" customHeight="1" x14ac:dyDescent="0.45">
      <c r="A63" s="47">
        <v>45</v>
      </c>
      <c r="B63" s="48" t="s">
        <v>62</v>
      </c>
      <c r="C63" s="49">
        <v>13</v>
      </c>
      <c r="D63" s="50" t="s">
        <v>18</v>
      </c>
      <c r="E63" s="50" t="s">
        <v>18</v>
      </c>
      <c r="F63" s="50" t="s">
        <v>18</v>
      </c>
      <c r="G63" s="53"/>
      <c r="H63" s="82">
        <f t="shared" si="12"/>
        <v>63</v>
      </c>
      <c r="I63" s="75">
        <f t="shared" si="5"/>
        <v>36206.896551724138</v>
      </c>
      <c r="J63" s="75">
        <f t="shared" si="6"/>
        <v>28740.913793103449</v>
      </c>
      <c r="K63" s="85">
        <f t="shared" si="7"/>
        <v>7465.9827586206893</v>
      </c>
      <c r="L63" s="52"/>
      <c r="M63" s="52"/>
      <c r="N63" s="86"/>
      <c r="O63" s="127">
        <f t="shared" si="11"/>
        <v>36206.896551724138</v>
      </c>
    </row>
    <row r="64" spans="1:15" s="10" customFormat="1" ht="17.25" customHeight="1" x14ac:dyDescent="0.45">
      <c r="A64" s="47">
        <v>46</v>
      </c>
      <c r="B64" s="48" t="s">
        <v>63</v>
      </c>
      <c r="C64" s="49">
        <v>23</v>
      </c>
      <c r="D64" s="50" t="s">
        <v>18</v>
      </c>
      <c r="E64" s="50"/>
      <c r="F64" s="50" t="s">
        <v>18</v>
      </c>
      <c r="G64" s="53"/>
      <c r="H64" s="82">
        <f t="shared" si="12"/>
        <v>73</v>
      </c>
      <c r="I64" s="75">
        <f t="shared" si="5"/>
        <v>41954.022988505749</v>
      </c>
      <c r="J64" s="75">
        <f t="shared" si="6"/>
        <v>33302.963601532567</v>
      </c>
      <c r="K64" s="85">
        <f t="shared" si="7"/>
        <v>8651.0593869731802</v>
      </c>
      <c r="L64" s="52"/>
      <c r="M64" s="52"/>
      <c r="N64" s="86"/>
      <c r="O64" s="127">
        <f t="shared" si="11"/>
        <v>41954.022988505749</v>
      </c>
    </row>
    <row r="65" spans="1:16" s="10" customFormat="1" ht="17.25" customHeight="1" x14ac:dyDescent="0.45">
      <c r="A65" s="47">
        <v>47</v>
      </c>
      <c r="B65" s="48" t="s">
        <v>64</v>
      </c>
      <c r="C65" s="49">
        <v>16</v>
      </c>
      <c r="D65" s="50" t="s">
        <v>18</v>
      </c>
      <c r="E65" s="50"/>
      <c r="F65" s="50" t="s">
        <v>18</v>
      </c>
      <c r="G65" s="53"/>
      <c r="H65" s="82">
        <f t="shared" si="12"/>
        <v>66</v>
      </c>
      <c r="I65" s="75">
        <f t="shared" si="5"/>
        <v>37931.034482758623</v>
      </c>
      <c r="J65" s="75">
        <f t="shared" si="6"/>
        <v>30109.528735632186</v>
      </c>
      <c r="K65" s="85">
        <f t="shared" si="7"/>
        <v>7821.5057471264372</v>
      </c>
      <c r="L65" s="52"/>
      <c r="M65" s="52"/>
      <c r="N65" s="86"/>
      <c r="O65" s="127">
        <f t="shared" si="11"/>
        <v>37931.034482758623</v>
      </c>
    </row>
    <row r="66" spans="1:16" s="10" customFormat="1" ht="17.25" customHeight="1" x14ac:dyDescent="0.45">
      <c r="A66" s="47">
        <v>48</v>
      </c>
      <c r="B66" s="48" t="s">
        <v>65</v>
      </c>
      <c r="C66" s="49">
        <v>13</v>
      </c>
      <c r="D66" s="50" t="s">
        <v>18</v>
      </c>
      <c r="E66" s="50"/>
      <c r="F66" s="50"/>
      <c r="G66" s="53"/>
      <c r="H66" s="82">
        <f t="shared" si="12"/>
        <v>63</v>
      </c>
      <c r="I66" s="75">
        <f t="shared" si="5"/>
        <v>36206.896551724138</v>
      </c>
      <c r="J66" s="75">
        <f t="shared" si="6"/>
        <v>28740.913793103449</v>
      </c>
      <c r="K66" s="85">
        <f t="shared" si="7"/>
        <v>7465.9827586206893</v>
      </c>
      <c r="L66" s="52"/>
      <c r="M66" s="52"/>
      <c r="N66" s="86"/>
      <c r="O66" s="127">
        <f t="shared" si="11"/>
        <v>36206.896551724138</v>
      </c>
    </row>
    <row r="67" spans="1:16" s="10" customFormat="1" ht="17.25" customHeight="1" x14ac:dyDescent="0.45">
      <c r="A67" s="47">
        <v>49</v>
      </c>
      <c r="B67" s="48" t="s">
        <v>66</v>
      </c>
      <c r="C67" s="49">
        <v>20</v>
      </c>
      <c r="D67" s="50" t="s">
        <v>18</v>
      </c>
      <c r="E67" s="50"/>
      <c r="F67" s="50"/>
      <c r="G67" s="53"/>
      <c r="H67" s="82">
        <f t="shared" si="12"/>
        <v>70</v>
      </c>
      <c r="I67" s="75">
        <f t="shared" si="5"/>
        <v>40229.885057471263</v>
      </c>
      <c r="J67" s="75">
        <f t="shared" si="6"/>
        <v>31934.348659003834</v>
      </c>
      <c r="K67" s="85">
        <f t="shared" si="7"/>
        <v>8295.5363984674314</v>
      </c>
      <c r="L67" s="52"/>
      <c r="M67" s="52"/>
      <c r="N67" s="86"/>
      <c r="O67" s="127">
        <f t="shared" si="11"/>
        <v>40229.885057471263</v>
      </c>
    </row>
    <row r="68" spans="1:16" s="10" customFormat="1" ht="17.25" customHeight="1" x14ac:dyDescent="0.45">
      <c r="A68" s="47">
        <v>50</v>
      </c>
      <c r="B68" s="48" t="s">
        <v>67</v>
      </c>
      <c r="C68" s="49">
        <v>17</v>
      </c>
      <c r="D68" s="50" t="s">
        <v>18</v>
      </c>
      <c r="E68" s="50" t="s">
        <v>18</v>
      </c>
      <c r="F68" s="50"/>
      <c r="G68" s="53"/>
      <c r="H68" s="82">
        <f t="shared" si="12"/>
        <v>67</v>
      </c>
      <c r="I68" s="75">
        <f t="shared" si="5"/>
        <v>38505.747126436785</v>
      </c>
      <c r="J68" s="75">
        <f t="shared" si="6"/>
        <v>30565.733716475101</v>
      </c>
      <c r="K68" s="85">
        <f t="shared" si="7"/>
        <v>7940.0134099616862</v>
      </c>
      <c r="L68" s="52"/>
      <c r="M68" s="52"/>
      <c r="N68" s="86"/>
      <c r="O68" s="127">
        <f t="shared" si="11"/>
        <v>38505.747126436785</v>
      </c>
    </row>
    <row r="69" spans="1:16" s="10" customFormat="1" ht="17.25" customHeight="1" x14ac:dyDescent="0.45">
      <c r="A69" s="47">
        <v>51</v>
      </c>
      <c r="B69" s="48" t="s">
        <v>68</v>
      </c>
      <c r="C69" s="49">
        <v>23</v>
      </c>
      <c r="D69" s="50" t="s">
        <v>18</v>
      </c>
      <c r="E69" s="50"/>
      <c r="F69" s="50"/>
      <c r="G69" s="53"/>
      <c r="H69" s="82">
        <f t="shared" si="12"/>
        <v>73</v>
      </c>
      <c r="I69" s="75">
        <f t="shared" si="5"/>
        <v>41954.022988505749</v>
      </c>
      <c r="J69" s="75">
        <f t="shared" si="6"/>
        <v>33302.963601532567</v>
      </c>
      <c r="K69" s="85">
        <f t="shared" si="7"/>
        <v>8651.0593869731802</v>
      </c>
      <c r="L69" s="52"/>
      <c r="M69" s="52"/>
      <c r="N69" s="86"/>
      <c r="O69" s="127">
        <f t="shared" si="11"/>
        <v>41954.022988505749</v>
      </c>
    </row>
    <row r="70" spans="1:16" s="10" customFormat="1" ht="17.25" customHeight="1" x14ac:dyDescent="0.45">
      <c r="A70" s="47">
        <v>52</v>
      </c>
      <c r="B70" s="48" t="s">
        <v>69</v>
      </c>
      <c r="C70" s="49">
        <v>21</v>
      </c>
      <c r="D70" s="50" t="s">
        <v>18</v>
      </c>
      <c r="E70" s="50"/>
      <c r="F70" s="50" t="s">
        <v>18</v>
      </c>
      <c r="G70" s="53"/>
      <c r="H70" s="82">
        <f t="shared" si="12"/>
        <v>71</v>
      </c>
      <c r="I70" s="75">
        <f t="shared" si="5"/>
        <v>40804.597701149425</v>
      </c>
      <c r="J70" s="75">
        <f t="shared" si="6"/>
        <v>32390.553639846745</v>
      </c>
      <c r="K70" s="85">
        <f t="shared" si="7"/>
        <v>8414.0440613026822</v>
      </c>
      <c r="L70" s="52"/>
      <c r="M70" s="52"/>
      <c r="N70" s="86"/>
      <c r="O70" s="127">
        <f t="shared" si="11"/>
        <v>40804.597701149425</v>
      </c>
    </row>
    <row r="71" spans="1:16" s="10" customFormat="1" ht="17.25" customHeight="1" x14ac:dyDescent="0.45">
      <c r="A71" s="47">
        <v>53</v>
      </c>
      <c r="B71" s="48" t="s">
        <v>70</v>
      </c>
      <c r="C71" s="49">
        <v>32</v>
      </c>
      <c r="D71" s="50" t="s">
        <v>18</v>
      </c>
      <c r="E71" s="50"/>
      <c r="F71" s="50"/>
      <c r="G71" s="53"/>
      <c r="H71" s="82">
        <f t="shared" si="12"/>
        <v>82</v>
      </c>
      <c r="I71" s="75">
        <f t="shared" si="5"/>
        <v>47126.436781609198</v>
      </c>
      <c r="J71" s="75">
        <f t="shared" si="6"/>
        <v>37408.808429118777</v>
      </c>
      <c r="K71" s="85">
        <f t="shared" si="7"/>
        <v>9717.6283524904211</v>
      </c>
      <c r="L71" s="52"/>
      <c r="M71" s="52"/>
      <c r="N71" s="86"/>
      <c r="O71" s="127">
        <f t="shared" si="11"/>
        <v>47126.436781609198</v>
      </c>
    </row>
    <row r="72" spans="1:16" s="90" customFormat="1" ht="17.25" customHeight="1" x14ac:dyDescent="0.4">
      <c r="A72" s="91" t="s">
        <v>94</v>
      </c>
      <c r="B72" s="92" t="s">
        <v>91</v>
      </c>
      <c r="C72" s="93"/>
      <c r="D72" s="94"/>
      <c r="E72" s="94"/>
      <c r="F72" s="94"/>
      <c r="G72" s="95"/>
      <c r="H72" s="96"/>
      <c r="I72" s="89"/>
      <c r="J72" s="97"/>
      <c r="K72" s="97"/>
      <c r="L72" s="107">
        <f t="shared" ref="L72:M72" si="13">SUM(L73:L75)</f>
        <v>62478.715736040605</v>
      </c>
      <c r="M72" s="107">
        <f t="shared" si="13"/>
        <v>41652.477157360408</v>
      </c>
      <c r="N72" s="107">
        <f>SUM(N73:N75)</f>
        <v>20826.238578680204</v>
      </c>
      <c r="O72" s="107">
        <f>SUM(O73:O75)</f>
        <v>62478.715736040605</v>
      </c>
      <c r="P72" s="105"/>
    </row>
    <row r="73" spans="1:16" x14ac:dyDescent="0.45">
      <c r="A73" s="88">
        <v>1</v>
      </c>
      <c r="B73" s="88" t="s">
        <v>95</v>
      </c>
      <c r="C73" s="98"/>
      <c r="D73" s="99"/>
      <c r="E73" s="50" t="s">
        <v>18</v>
      </c>
      <c r="F73" s="99"/>
      <c r="G73" s="99"/>
      <c r="H73" s="100"/>
      <c r="I73" s="87"/>
      <c r="J73" s="87"/>
      <c r="K73" s="87"/>
      <c r="L73" s="113">
        <f t="shared" ref="L73:L75" si="14">M73+N73</f>
        <v>23666.180203045686</v>
      </c>
      <c r="M73" s="104">
        <f>O11*R11</f>
        <v>15777.453468697124</v>
      </c>
      <c r="N73" s="103">
        <f>M73*50%</f>
        <v>7888.7267343485619</v>
      </c>
      <c r="O73" s="127">
        <f t="shared" si="11"/>
        <v>23666.180203045686</v>
      </c>
    </row>
    <row r="74" spans="1:16" x14ac:dyDescent="0.45">
      <c r="A74" s="88">
        <v>2</v>
      </c>
      <c r="B74" s="88" t="s">
        <v>96</v>
      </c>
      <c r="C74" s="98"/>
      <c r="D74" s="99"/>
      <c r="E74" s="99"/>
      <c r="F74" s="99"/>
      <c r="G74" s="99"/>
      <c r="H74" s="100"/>
      <c r="I74" s="87"/>
      <c r="J74" s="87"/>
      <c r="K74" s="87"/>
      <c r="L74" s="113">
        <f t="shared" si="14"/>
        <v>18932.94416243655</v>
      </c>
      <c r="M74" s="104">
        <f>N11*R11</f>
        <v>12621.962774957699</v>
      </c>
      <c r="N74" s="103">
        <f>M74*50%</f>
        <v>6310.9813874788497</v>
      </c>
      <c r="O74" s="127">
        <f t="shared" si="11"/>
        <v>18932.94416243655</v>
      </c>
    </row>
    <row r="75" spans="1:16" x14ac:dyDescent="0.45">
      <c r="A75" s="88">
        <v>3</v>
      </c>
      <c r="B75" s="88" t="s">
        <v>97</v>
      </c>
      <c r="C75" s="98">
        <v>2</v>
      </c>
      <c r="D75" s="99"/>
      <c r="E75" s="99"/>
      <c r="F75" s="99"/>
      <c r="G75" s="99"/>
      <c r="H75" s="100"/>
      <c r="I75" s="87"/>
      <c r="J75" s="87"/>
      <c r="K75" s="87"/>
      <c r="L75" s="113">
        <f t="shared" si="14"/>
        <v>19879.591370558373</v>
      </c>
      <c r="M75" s="104">
        <f>(N11*R11)+(2*R11)</f>
        <v>13253.060913705584</v>
      </c>
      <c r="N75" s="103">
        <f>M75*50%</f>
        <v>6626.5304568527918</v>
      </c>
      <c r="O75" s="127">
        <f t="shared" si="11"/>
        <v>19879.591370558373</v>
      </c>
    </row>
    <row r="76" spans="1:16" x14ac:dyDescent="0.45">
      <c r="N76" s="108"/>
    </row>
    <row r="79" spans="1:16" ht="24" customHeight="1" x14ac:dyDescent="0.45"/>
    <row r="80" spans="1:16" ht="47.25" customHeight="1" x14ac:dyDescent="0.45"/>
    <row r="81" ht="23.25" customHeight="1" x14ac:dyDescent="0.45"/>
  </sheetData>
  <mergeCells count="18">
    <mergeCell ref="B12:C12"/>
    <mergeCell ref="A14:A15"/>
    <mergeCell ref="B14:B15"/>
    <mergeCell ref="C14:G14"/>
    <mergeCell ref="H14:H15"/>
    <mergeCell ref="A1:L1"/>
    <mergeCell ref="A2:L2"/>
    <mergeCell ref="A3:L3"/>
    <mergeCell ref="H6:K6"/>
    <mergeCell ref="B8:D8"/>
    <mergeCell ref="E8:E9"/>
    <mergeCell ref="F8:F9"/>
    <mergeCell ref="O14:O15"/>
    <mergeCell ref="R7:R10"/>
    <mergeCell ref="Q7:Q10"/>
    <mergeCell ref="M7:P9"/>
    <mergeCell ref="I14:K14"/>
    <mergeCell ref="L14:N1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topLeftCell="D7" workbookViewId="0">
      <selection activeCell="N19" sqref="N19"/>
    </sheetView>
  </sheetViews>
  <sheetFormatPr defaultColWidth="9.1328125" defaultRowHeight="15.4" x14ac:dyDescent="0.45"/>
  <cols>
    <col min="1" max="1" width="6.86328125" style="1" customWidth="1"/>
    <col min="2" max="2" width="25.3984375" style="1" customWidth="1"/>
    <col min="3" max="3" width="15.73046875" style="14" customWidth="1"/>
    <col min="4" max="4" width="13.265625" style="9" customWidth="1"/>
    <col min="5" max="5" width="12" style="9" customWidth="1"/>
    <col min="6" max="6" width="15.59765625" style="9" customWidth="1"/>
    <col min="7" max="7" width="10" style="9" customWidth="1"/>
    <col min="8" max="8" width="15.3984375" style="3" customWidth="1"/>
    <col min="9" max="9" width="15.59765625" style="4" customWidth="1"/>
    <col min="10" max="10" width="16.265625" style="4" customWidth="1"/>
    <col min="11" max="11" width="14.86328125" style="4" customWidth="1"/>
    <col min="12" max="12" width="14.265625" style="4" customWidth="1"/>
    <col min="13" max="13" width="14.73046875" style="1" customWidth="1"/>
    <col min="14" max="14" width="13.73046875" style="1" customWidth="1"/>
    <col min="15" max="16" width="15.265625" style="1" customWidth="1"/>
    <col min="17" max="17" width="9.86328125" style="1" bestFit="1" customWidth="1"/>
    <col min="18" max="16384" width="9.1328125" style="1"/>
  </cols>
  <sheetData>
    <row r="1" spans="1:18" x14ac:dyDescent="0.45">
      <c r="A1" s="142" t="s">
        <v>107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8" x14ac:dyDescent="0.45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8" x14ac:dyDescent="0.4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5" spans="1:18" ht="24" customHeight="1" x14ac:dyDescent="0.45">
      <c r="B5" s="17" t="s">
        <v>85</v>
      </c>
      <c r="C5" s="77">
        <v>3333210</v>
      </c>
      <c r="D5" s="39" t="s">
        <v>1</v>
      </c>
      <c r="E5" s="30"/>
      <c r="F5" s="18"/>
      <c r="G5" s="2"/>
      <c r="H5" s="19"/>
      <c r="I5" s="20"/>
      <c r="J5" s="20"/>
      <c r="K5" s="20"/>
    </row>
    <row r="6" spans="1:18" ht="15.75" customHeight="1" x14ac:dyDescent="0.45">
      <c r="A6" s="5"/>
      <c r="B6" s="21" t="s">
        <v>2</v>
      </c>
      <c r="C6" s="78">
        <f>C5-C7</f>
        <v>333210</v>
      </c>
      <c r="D6" s="30" t="s">
        <v>1</v>
      </c>
      <c r="E6" s="30"/>
      <c r="F6" s="22"/>
      <c r="G6" s="6"/>
      <c r="H6" s="153" t="s">
        <v>84</v>
      </c>
      <c r="I6" s="154"/>
      <c r="J6" s="154"/>
      <c r="K6" s="155"/>
      <c r="L6" s="66"/>
    </row>
    <row r="7" spans="1:18" ht="15.75" customHeight="1" x14ac:dyDescent="0.45">
      <c r="A7" s="5"/>
      <c r="B7" s="21" t="s">
        <v>78</v>
      </c>
      <c r="C7" s="78">
        <v>3000000</v>
      </c>
      <c r="D7" s="79">
        <v>3000000</v>
      </c>
      <c r="E7" s="30"/>
      <c r="F7" s="22"/>
      <c r="G7" s="6"/>
      <c r="H7" s="12"/>
      <c r="I7" s="31" t="s">
        <v>13</v>
      </c>
      <c r="J7" s="31" t="s">
        <v>75</v>
      </c>
      <c r="K7" s="32" t="s">
        <v>87</v>
      </c>
      <c r="L7" s="67"/>
      <c r="M7" s="136" t="s">
        <v>103</v>
      </c>
      <c r="N7" s="136"/>
      <c r="O7" s="136"/>
      <c r="P7" s="136"/>
      <c r="Q7" s="139" t="s">
        <v>72</v>
      </c>
      <c r="R7" s="135" t="s">
        <v>73</v>
      </c>
    </row>
    <row r="8" spans="1:18" ht="18.75" customHeight="1" x14ac:dyDescent="0.45">
      <c r="A8" s="125"/>
      <c r="B8" s="136" t="s">
        <v>3</v>
      </c>
      <c r="C8" s="136"/>
      <c r="D8" s="136"/>
      <c r="E8" s="139" t="s">
        <v>72</v>
      </c>
      <c r="F8" s="147" t="s">
        <v>73</v>
      </c>
      <c r="G8" s="64"/>
      <c r="H8" s="33" t="s">
        <v>79</v>
      </c>
      <c r="I8" s="12">
        <f>J8+K8</f>
        <v>3333210</v>
      </c>
      <c r="J8" s="12">
        <v>2481390</v>
      </c>
      <c r="K8" s="12">
        <v>851820</v>
      </c>
      <c r="L8" s="68"/>
      <c r="M8" s="136"/>
      <c r="N8" s="136"/>
      <c r="O8" s="136"/>
      <c r="P8" s="136"/>
      <c r="Q8" s="139"/>
      <c r="R8" s="135"/>
    </row>
    <row r="9" spans="1:18" ht="39.75" customHeight="1" x14ac:dyDescent="0.45">
      <c r="A9" s="125"/>
      <c r="B9" s="31" t="s">
        <v>4</v>
      </c>
      <c r="C9" s="31" t="s">
        <v>5</v>
      </c>
      <c r="D9" s="31" t="s">
        <v>6</v>
      </c>
      <c r="E9" s="139"/>
      <c r="F9" s="147"/>
      <c r="G9" s="64"/>
      <c r="H9" s="34" t="s">
        <v>80</v>
      </c>
      <c r="I9" s="12">
        <f>J9+K9</f>
        <v>333210</v>
      </c>
      <c r="J9" s="12">
        <v>100000</v>
      </c>
      <c r="K9" s="35">
        <v>233210</v>
      </c>
      <c r="L9" s="68"/>
      <c r="M9" s="136"/>
      <c r="N9" s="136"/>
      <c r="O9" s="136"/>
      <c r="P9" s="136"/>
      <c r="Q9" s="139"/>
      <c r="R9" s="135"/>
    </row>
    <row r="10" spans="1:18" ht="26.25" x14ac:dyDescent="0.45">
      <c r="A10" s="125"/>
      <c r="B10" s="32">
        <v>50</v>
      </c>
      <c r="C10" s="115">
        <v>90</v>
      </c>
      <c r="D10" s="32">
        <v>1</v>
      </c>
      <c r="E10" s="80">
        <f>1100+(C10*21)+(B10*53)</f>
        <v>5640</v>
      </c>
      <c r="F10" s="76">
        <f>C7/E10</f>
        <v>531.91489361702122</v>
      </c>
      <c r="G10" s="65"/>
      <c r="H10" s="12" t="s">
        <v>81</v>
      </c>
      <c r="I10" s="36">
        <f>J10+K10</f>
        <v>3000000</v>
      </c>
      <c r="J10" s="36">
        <f>J8-J9</f>
        <v>2381390</v>
      </c>
      <c r="K10" s="36">
        <f>K8-K9</f>
        <v>618610</v>
      </c>
      <c r="L10" s="69"/>
      <c r="M10" s="31" t="s">
        <v>100</v>
      </c>
      <c r="N10" s="31" t="s">
        <v>98</v>
      </c>
      <c r="O10" s="31" t="s">
        <v>99</v>
      </c>
      <c r="P10" s="31" t="s">
        <v>6</v>
      </c>
      <c r="Q10" s="139"/>
      <c r="R10" s="135"/>
    </row>
    <row r="11" spans="1:18" x14ac:dyDescent="0.45">
      <c r="A11" s="125"/>
      <c r="B11" s="23"/>
      <c r="C11" s="24"/>
      <c r="D11" s="38"/>
      <c r="E11" s="38"/>
      <c r="F11" s="25"/>
      <c r="G11" s="8"/>
      <c r="H11" s="12" t="s">
        <v>82</v>
      </c>
      <c r="I11" s="37">
        <f>I10/I10</f>
        <v>1</v>
      </c>
      <c r="J11" s="60">
        <f>J10/I10</f>
        <v>0.79379666666666671</v>
      </c>
      <c r="K11" s="60">
        <f>K10/I10</f>
        <v>0.20620333333333332</v>
      </c>
      <c r="L11" s="70"/>
      <c r="M11" s="118">
        <v>50</v>
      </c>
      <c r="N11" s="118">
        <v>40</v>
      </c>
      <c r="O11" s="31">
        <v>50</v>
      </c>
      <c r="P11" s="31">
        <v>1</v>
      </c>
      <c r="Q11" s="80">
        <f>(M11*21)+2+(O11*1)+(N11*2)</f>
        <v>1182</v>
      </c>
      <c r="R11" s="117">
        <f>P14/Q11</f>
        <v>314.73004644130037</v>
      </c>
    </row>
    <row r="12" spans="1:18" s="74" customFormat="1" x14ac:dyDescent="0.45">
      <c r="A12" s="15"/>
      <c r="B12" s="148" t="s">
        <v>86</v>
      </c>
      <c r="C12" s="148"/>
      <c r="D12" s="71">
        <v>433310</v>
      </c>
      <c r="E12" s="15" t="s">
        <v>1</v>
      </c>
      <c r="F12" s="71"/>
      <c r="G12" s="62"/>
      <c r="H12" s="62"/>
      <c r="I12" s="68"/>
      <c r="J12" s="72"/>
      <c r="K12" s="72"/>
      <c r="L12" s="73"/>
    </row>
    <row r="13" spans="1:18" x14ac:dyDescent="0.45">
      <c r="A13" s="125"/>
      <c r="B13" s="25"/>
      <c r="C13" s="26"/>
      <c r="D13" s="25"/>
      <c r="E13" s="25"/>
      <c r="F13" s="25"/>
      <c r="G13" s="25"/>
      <c r="H13" s="27"/>
      <c r="I13" s="20"/>
      <c r="J13" s="20"/>
      <c r="K13" s="20"/>
      <c r="L13" s="20"/>
    </row>
    <row r="14" spans="1:18" s="10" customFormat="1" ht="37.5" customHeight="1" x14ac:dyDescent="0.4">
      <c r="A14" s="149" t="s">
        <v>7</v>
      </c>
      <c r="B14" s="149" t="s">
        <v>77</v>
      </c>
      <c r="C14" s="141" t="s">
        <v>74</v>
      </c>
      <c r="D14" s="151"/>
      <c r="E14" s="151"/>
      <c r="F14" s="151"/>
      <c r="G14" s="152"/>
      <c r="H14" s="149" t="s">
        <v>12</v>
      </c>
      <c r="I14" s="156" t="s">
        <v>83</v>
      </c>
      <c r="J14" s="156"/>
      <c r="K14" s="157"/>
      <c r="L14" s="158" t="s">
        <v>101</v>
      </c>
      <c r="M14" s="158"/>
      <c r="N14" s="158"/>
      <c r="O14" s="138" t="s">
        <v>14</v>
      </c>
      <c r="P14" s="114">
        <f>433310-M17-N18</f>
        <v>372010.91489361704</v>
      </c>
    </row>
    <row r="15" spans="1:18" s="11" customFormat="1" ht="37.5" customHeight="1" x14ac:dyDescent="0.4">
      <c r="A15" s="150"/>
      <c r="B15" s="150"/>
      <c r="C15" s="40" t="s">
        <v>8</v>
      </c>
      <c r="D15" s="124" t="s">
        <v>9</v>
      </c>
      <c r="E15" s="124" t="s">
        <v>10</v>
      </c>
      <c r="F15" s="124" t="s">
        <v>88</v>
      </c>
      <c r="G15" s="124" t="s">
        <v>11</v>
      </c>
      <c r="H15" s="150"/>
      <c r="I15" s="123" t="s">
        <v>13</v>
      </c>
      <c r="J15" s="123" t="s">
        <v>75</v>
      </c>
      <c r="K15" s="84" t="s">
        <v>76</v>
      </c>
      <c r="L15" s="123" t="s">
        <v>13</v>
      </c>
      <c r="M15" s="101" t="s">
        <v>90</v>
      </c>
      <c r="N15" s="101" t="s">
        <v>89</v>
      </c>
      <c r="O15" s="138"/>
      <c r="P15" s="28">
        <f>P16-D12</f>
        <v>-41544.366130251845</v>
      </c>
    </row>
    <row r="16" spans="1:18" s="11" customFormat="1" ht="18.75" customHeight="1" x14ac:dyDescent="0.4">
      <c r="A16" s="124"/>
      <c r="B16" s="124" t="s">
        <v>14</v>
      </c>
      <c r="C16" s="40"/>
      <c r="D16" s="124"/>
      <c r="E16" s="124"/>
      <c r="F16" s="124"/>
      <c r="G16" s="124"/>
      <c r="H16" s="43"/>
      <c r="I16" s="123">
        <f>I17+I18</f>
        <v>3333210</v>
      </c>
      <c r="J16" s="123">
        <f>J17+J18</f>
        <v>2481389.9999999995</v>
      </c>
      <c r="K16" s="84">
        <f>K17+K18</f>
        <v>851819.99999999977</v>
      </c>
      <c r="L16" s="102">
        <f>SUM(M16:N16)</f>
        <v>454082.18306512566</v>
      </c>
      <c r="M16" s="123">
        <f>M17+M18+M72</f>
        <v>415341.91489361686</v>
      </c>
      <c r="N16" s="123">
        <f>N17+N18+N72</f>
        <v>38740.268171508804</v>
      </c>
      <c r="O16" s="126">
        <f>O17+O18+O72</f>
        <v>3787292.1830651248</v>
      </c>
      <c r="P16" s="28">
        <f>SUM(L17:L18)</f>
        <v>391765.63386974816</v>
      </c>
    </row>
    <row r="17" spans="1:16" s="11" customFormat="1" ht="30" x14ac:dyDescent="0.4">
      <c r="A17" s="124" t="s">
        <v>92</v>
      </c>
      <c r="B17" s="124" t="s">
        <v>15</v>
      </c>
      <c r="C17" s="40"/>
      <c r="D17" s="124"/>
      <c r="E17" s="124"/>
      <c r="F17" s="124"/>
      <c r="G17" s="124"/>
      <c r="H17" s="124"/>
      <c r="I17" s="123">
        <v>333210</v>
      </c>
      <c r="J17" s="110">
        <v>100000</v>
      </c>
      <c r="K17" s="111">
        <v>233210</v>
      </c>
      <c r="L17" s="112">
        <f>SUM(M17:N17)</f>
        <v>43331</v>
      </c>
      <c r="M17" s="109">
        <f>10%*D12</f>
        <v>43331</v>
      </c>
      <c r="N17" s="123"/>
      <c r="O17" s="109">
        <f>L17+I17</f>
        <v>376541</v>
      </c>
      <c r="P17" s="28">
        <f>L16-D12</f>
        <v>20772.183065125661</v>
      </c>
    </row>
    <row r="18" spans="1:16" s="11" customFormat="1" ht="17.25" customHeight="1" x14ac:dyDescent="0.4">
      <c r="A18" s="44" t="s">
        <v>93</v>
      </c>
      <c r="B18" s="44" t="s">
        <v>16</v>
      </c>
      <c r="C18" s="45">
        <f>SUM(C19:C71)</f>
        <v>1100</v>
      </c>
      <c r="D18" s="124">
        <f t="shared" ref="D18:E18" si="0">COUNTA(D19:D71)</f>
        <v>53</v>
      </c>
      <c r="E18" s="124">
        <f t="shared" si="0"/>
        <v>18</v>
      </c>
      <c r="F18" s="124">
        <f>COUNTA(F19:F71)</f>
        <v>21</v>
      </c>
      <c r="G18" s="46">
        <f t="shared" ref="G18" si="1">COUNTA(G19:G71)</f>
        <v>0</v>
      </c>
      <c r="H18" s="81">
        <f t="shared" ref="H18" si="2">SUM(H19:H71)</f>
        <v>5640</v>
      </c>
      <c r="I18" s="123">
        <f>SUM(I19:I71)</f>
        <v>3000000</v>
      </c>
      <c r="J18" s="123">
        <f>SUM(J19:J71)</f>
        <v>2381389.9999999995</v>
      </c>
      <c r="K18" s="84">
        <f>SUM(K19:K71)</f>
        <v>618609.99999999977</v>
      </c>
      <c r="L18" s="107">
        <f>M18+N18</f>
        <v>348434.63386974816</v>
      </c>
      <c r="M18" s="123">
        <f>SUM(M19:M39)</f>
        <v>330466.54876336519</v>
      </c>
      <c r="N18" s="123">
        <f>SUM(N19:N39)</f>
        <v>17968.08510638298</v>
      </c>
      <c r="O18" s="123">
        <f>SUM(O19:O71)</f>
        <v>3348434.6338697472</v>
      </c>
      <c r="P18" s="29"/>
    </row>
    <row r="19" spans="1:16" s="10" customFormat="1" ht="17.25" customHeight="1" x14ac:dyDescent="0.45">
      <c r="A19" s="47">
        <v>1</v>
      </c>
      <c r="B19" s="48" t="s">
        <v>17</v>
      </c>
      <c r="C19" s="49">
        <v>16</v>
      </c>
      <c r="D19" s="50" t="s">
        <v>18</v>
      </c>
      <c r="E19" s="50"/>
      <c r="F19" s="50" t="s">
        <v>18</v>
      </c>
      <c r="G19" s="51"/>
      <c r="H19" s="82">
        <f>50+90+C19</f>
        <v>156</v>
      </c>
      <c r="I19" s="75">
        <f>H19*$F$10</f>
        <v>82978.723404255317</v>
      </c>
      <c r="J19" s="75">
        <f>I19*$J$11</f>
        <v>65868.234042553187</v>
      </c>
      <c r="K19" s="85">
        <f>I19*$K$11</f>
        <v>17110.489361702126</v>
      </c>
      <c r="L19" s="113">
        <f>M19+N19</f>
        <v>16566.289556107571</v>
      </c>
      <c r="M19" s="52">
        <f>50*$R$11</f>
        <v>15736.502322065018</v>
      </c>
      <c r="N19" s="52">
        <f>I19*1%</f>
        <v>829.78723404255322</v>
      </c>
      <c r="O19" s="127">
        <f t="shared" ref="O19:O75" si="3">L19+I19</f>
        <v>99545.012960362888</v>
      </c>
      <c r="P19" s="106"/>
    </row>
    <row r="20" spans="1:16" s="10" customFormat="1" ht="17.25" customHeight="1" x14ac:dyDescent="0.45">
      <c r="A20" s="47">
        <v>2</v>
      </c>
      <c r="B20" s="48" t="s">
        <v>19</v>
      </c>
      <c r="C20" s="49">
        <v>21</v>
      </c>
      <c r="D20" s="50" t="s">
        <v>18</v>
      </c>
      <c r="E20" s="50" t="s">
        <v>18</v>
      </c>
      <c r="F20" s="50"/>
      <c r="G20" s="51"/>
      <c r="H20" s="82">
        <f t="shared" ref="H20:H39" si="4">50+90+C20</f>
        <v>161</v>
      </c>
      <c r="I20" s="75">
        <f t="shared" ref="I20:I71" si="5">H20*$F$10</f>
        <v>85638.297872340423</v>
      </c>
      <c r="J20" s="75">
        <f t="shared" ref="J20:J71" si="6">I20*$J$11</f>
        <v>67979.395390070917</v>
      </c>
      <c r="K20" s="85">
        <f t="shared" ref="K20:K71" si="7">I20*$K$11</f>
        <v>17658.902482269503</v>
      </c>
      <c r="L20" s="113">
        <f t="shared" ref="L20:L39" si="8">M20+N20</f>
        <v>16592.885300788421</v>
      </c>
      <c r="M20" s="52">
        <f t="shared" ref="M20:M39" si="9">50*$R$11</f>
        <v>15736.502322065018</v>
      </c>
      <c r="N20" s="52">
        <f t="shared" ref="N20:N39" si="10">I20*1%</f>
        <v>856.38297872340422</v>
      </c>
      <c r="O20" s="127">
        <f t="shared" si="3"/>
        <v>102231.18317312884</v>
      </c>
    </row>
    <row r="21" spans="1:16" s="10" customFormat="1" ht="17.25" customHeight="1" x14ac:dyDescent="0.45">
      <c r="A21" s="47">
        <v>3</v>
      </c>
      <c r="B21" s="48" t="s">
        <v>20</v>
      </c>
      <c r="C21" s="49">
        <v>22</v>
      </c>
      <c r="D21" s="50" t="s">
        <v>18</v>
      </c>
      <c r="E21" s="50" t="s">
        <v>18</v>
      </c>
      <c r="F21" s="50"/>
      <c r="G21" s="51"/>
      <c r="H21" s="82">
        <f t="shared" si="4"/>
        <v>162</v>
      </c>
      <c r="I21" s="75">
        <f t="shared" si="5"/>
        <v>86170.212765957433</v>
      </c>
      <c r="J21" s="75">
        <f t="shared" si="6"/>
        <v>68401.627659574457</v>
      </c>
      <c r="K21" s="85">
        <f t="shared" si="7"/>
        <v>17768.585106382976</v>
      </c>
      <c r="L21" s="113">
        <f t="shared" si="8"/>
        <v>16598.204449724592</v>
      </c>
      <c r="M21" s="52">
        <f t="shared" si="9"/>
        <v>15736.502322065018</v>
      </c>
      <c r="N21" s="52">
        <f t="shared" si="10"/>
        <v>861.70212765957433</v>
      </c>
      <c r="O21" s="127">
        <f t="shared" si="3"/>
        <v>102768.41721568203</v>
      </c>
    </row>
    <row r="22" spans="1:16" s="10" customFormat="1" ht="17.25" customHeight="1" x14ac:dyDescent="0.45">
      <c r="A22" s="47">
        <v>4</v>
      </c>
      <c r="B22" s="48" t="s">
        <v>21</v>
      </c>
      <c r="C22" s="49">
        <v>33</v>
      </c>
      <c r="D22" s="50" t="s">
        <v>18</v>
      </c>
      <c r="E22" s="50"/>
      <c r="F22" s="50" t="s">
        <v>18</v>
      </c>
      <c r="G22" s="51"/>
      <c r="H22" s="82">
        <f t="shared" si="4"/>
        <v>173</v>
      </c>
      <c r="I22" s="75">
        <f t="shared" si="5"/>
        <v>92021.276595744668</v>
      </c>
      <c r="J22" s="75">
        <f t="shared" si="6"/>
        <v>73046.18262411347</v>
      </c>
      <c r="K22" s="85">
        <f t="shared" si="7"/>
        <v>18975.093971631202</v>
      </c>
      <c r="L22" s="113">
        <f t="shared" si="8"/>
        <v>16656.715088022465</v>
      </c>
      <c r="M22" s="52">
        <f t="shared" si="9"/>
        <v>15736.502322065018</v>
      </c>
      <c r="N22" s="52">
        <f t="shared" si="10"/>
        <v>920.21276595744666</v>
      </c>
      <c r="O22" s="127">
        <f t="shared" si="3"/>
        <v>108677.99168376713</v>
      </c>
    </row>
    <row r="23" spans="1:16" s="10" customFormat="1" ht="17.25" customHeight="1" x14ac:dyDescent="0.45">
      <c r="A23" s="47">
        <v>5</v>
      </c>
      <c r="B23" s="48" t="s">
        <v>22</v>
      </c>
      <c r="C23" s="49">
        <v>15</v>
      </c>
      <c r="D23" s="50" t="s">
        <v>18</v>
      </c>
      <c r="E23" s="50" t="s">
        <v>18</v>
      </c>
      <c r="F23" s="50"/>
      <c r="G23" s="51"/>
      <c r="H23" s="82">
        <f t="shared" si="4"/>
        <v>155</v>
      </c>
      <c r="I23" s="75">
        <f t="shared" si="5"/>
        <v>82446.808510638293</v>
      </c>
      <c r="J23" s="75">
        <f t="shared" si="6"/>
        <v>65446.001773049647</v>
      </c>
      <c r="K23" s="85">
        <f t="shared" si="7"/>
        <v>17000.806737588649</v>
      </c>
      <c r="L23" s="113">
        <f t="shared" si="8"/>
        <v>16560.9704071714</v>
      </c>
      <c r="M23" s="52">
        <f t="shared" si="9"/>
        <v>15736.502322065018</v>
      </c>
      <c r="N23" s="52">
        <f t="shared" si="10"/>
        <v>824.468085106383</v>
      </c>
      <c r="O23" s="127">
        <f t="shared" si="3"/>
        <v>99007.778917809686</v>
      </c>
    </row>
    <row r="24" spans="1:16" s="10" customFormat="1" ht="17.25" customHeight="1" x14ac:dyDescent="0.45">
      <c r="A24" s="47">
        <v>6</v>
      </c>
      <c r="B24" s="48" t="s">
        <v>23</v>
      </c>
      <c r="C24" s="49">
        <v>29</v>
      </c>
      <c r="D24" s="50" t="s">
        <v>18</v>
      </c>
      <c r="E24" s="50"/>
      <c r="F24" s="50" t="s">
        <v>18</v>
      </c>
      <c r="G24" s="51"/>
      <c r="H24" s="82">
        <f t="shared" si="4"/>
        <v>169</v>
      </c>
      <c r="I24" s="75">
        <f t="shared" si="5"/>
        <v>89893.617021276586</v>
      </c>
      <c r="J24" s="75">
        <f t="shared" si="6"/>
        <v>71357.25354609928</v>
      </c>
      <c r="K24" s="85">
        <f t="shared" si="7"/>
        <v>18536.363475177302</v>
      </c>
      <c r="L24" s="113">
        <f t="shared" si="8"/>
        <v>16635.438492277783</v>
      </c>
      <c r="M24" s="52">
        <f t="shared" si="9"/>
        <v>15736.502322065018</v>
      </c>
      <c r="N24" s="52">
        <f t="shared" si="10"/>
        <v>898.93617021276589</v>
      </c>
      <c r="O24" s="127">
        <f t="shared" si="3"/>
        <v>106529.05551355437</v>
      </c>
    </row>
    <row r="25" spans="1:16" s="10" customFormat="1" ht="17.25" customHeight="1" x14ac:dyDescent="0.45">
      <c r="A25" s="47">
        <v>7</v>
      </c>
      <c r="B25" s="48" t="s">
        <v>24</v>
      </c>
      <c r="C25" s="49">
        <v>40</v>
      </c>
      <c r="D25" s="50" t="s">
        <v>18</v>
      </c>
      <c r="E25" s="50"/>
      <c r="F25" s="50"/>
      <c r="G25" s="51"/>
      <c r="H25" s="82">
        <f t="shared" si="4"/>
        <v>180</v>
      </c>
      <c r="I25" s="75">
        <f t="shared" si="5"/>
        <v>95744.680851063822</v>
      </c>
      <c r="J25" s="75">
        <f t="shared" si="6"/>
        <v>76001.808510638293</v>
      </c>
      <c r="K25" s="85">
        <f t="shared" si="7"/>
        <v>19742.872340425529</v>
      </c>
      <c r="L25" s="113">
        <f t="shared" si="8"/>
        <v>16693.949130575656</v>
      </c>
      <c r="M25" s="52">
        <f t="shared" si="9"/>
        <v>15736.502322065018</v>
      </c>
      <c r="N25" s="52">
        <f t="shared" si="10"/>
        <v>957.44680851063822</v>
      </c>
      <c r="O25" s="127">
        <f t="shared" si="3"/>
        <v>112438.62998163947</v>
      </c>
    </row>
    <row r="26" spans="1:16" s="10" customFormat="1" ht="17.25" customHeight="1" x14ac:dyDescent="0.45">
      <c r="A26" s="47">
        <v>8</v>
      </c>
      <c r="B26" s="48" t="s">
        <v>25</v>
      </c>
      <c r="C26" s="49">
        <v>13</v>
      </c>
      <c r="D26" s="50" t="s">
        <v>18</v>
      </c>
      <c r="E26" s="50" t="s">
        <v>18</v>
      </c>
      <c r="F26" s="50" t="s">
        <v>18</v>
      </c>
      <c r="G26" s="51"/>
      <c r="H26" s="82">
        <f t="shared" si="4"/>
        <v>153</v>
      </c>
      <c r="I26" s="75">
        <f t="shared" si="5"/>
        <v>81382.978723404245</v>
      </c>
      <c r="J26" s="75">
        <f t="shared" si="6"/>
        <v>64601.537234042546</v>
      </c>
      <c r="K26" s="85">
        <f t="shared" si="7"/>
        <v>16781.441489361699</v>
      </c>
      <c r="L26" s="113">
        <f t="shared" si="8"/>
        <v>16550.332109299059</v>
      </c>
      <c r="M26" s="52">
        <f t="shared" si="9"/>
        <v>15736.502322065018</v>
      </c>
      <c r="N26" s="52">
        <f t="shared" si="10"/>
        <v>813.82978723404244</v>
      </c>
      <c r="O26" s="127">
        <f t="shared" si="3"/>
        <v>97933.310832703311</v>
      </c>
    </row>
    <row r="27" spans="1:16" s="10" customFormat="1" ht="17.25" customHeight="1" x14ac:dyDescent="0.45">
      <c r="A27" s="47">
        <v>9</v>
      </c>
      <c r="B27" s="48" t="s">
        <v>26</v>
      </c>
      <c r="C27" s="49">
        <v>11</v>
      </c>
      <c r="D27" s="50" t="s">
        <v>18</v>
      </c>
      <c r="E27" s="50" t="s">
        <v>18</v>
      </c>
      <c r="F27" s="50"/>
      <c r="G27" s="53"/>
      <c r="H27" s="82">
        <f t="shared" si="4"/>
        <v>151</v>
      </c>
      <c r="I27" s="75">
        <f t="shared" si="5"/>
        <v>80319.148936170212</v>
      </c>
      <c r="J27" s="75">
        <f t="shared" si="6"/>
        <v>63757.072695035466</v>
      </c>
      <c r="K27" s="85">
        <f t="shared" si="7"/>
        <v>16562.07624113475</v>
      </c>
      <c r="L27" s="113">
        <f t="shared" si="8"/>
        <v>16539.693811426721</v>
      </c>
      <c r="M27" s="52">
        <f t="shared" si="9"/>
        <v>15736.502322065018</v>
      </c>
      <c r="N27" s="52">
        <f t="shared" si="10"/>
        <v>803.19148936170211</v>
      </c>
      <c r="O27" s="127">
        <f t="shared" si="3"/>
        <v>96858.842747596937</v>
      </c>
    </row>
    <row r="28" spans="1:16" s="10" customFormat="1" ht="17.25" customHeight="1" x14ac:dyDescent="0.45">
      <c r="A28" s="47">
        <v>10</v>
      </c>
      <c r="B28" s="48" t="s">
        <v>27</v>
      </c>
      <c r="C28" s="49">
        <v>22</v>
      </c>
      <c r="D28" s="50" t="s">
        <v>18</v>
      </c>
      <c r="E28" s="50"/>
      <c r="F28" s="50" t="s">
        <v>18</v>
      </c>
      <c r="G28" s="53"/>
      <c r="H28" s="82">
        <f t="shared" si="4"/>
        <v>162</v>
      </c>
      <c r="I28" s="75">
        <f t="shared" si="5"/>
        <v>86170.212765957433</v>
      </c>
      <c r="J28" s="75">
        <f t="shared" si="6"/>
        <v>68401.627659574457</v>
      </c>
      <c r="K28" s="85">
        <f t="shared" si="7"/>
        <v>17768.585106382976</v>
      </c>
      <c r="L28" s="113">
        <f t="shared" si="8"/>
        <v>16598.204449724592</v>
      </c>
      <c r="M28" s="52">
        <f t="shared" si="9"/>
        <v>15736.502322065018</v>
      </c>
      <c r="N28" s="52">
        <f t="shared" si="10"/>
        <v>861.70212765957433</v>
      </c>
      <c r="O28" s="127">
        <f t="shared" si="3"/>
        <v>102768.41721568203</v>
      </c>
    </row>
    <row r="29" spans="1:16" s="10" customFormat="1" ht="17.25" customHeight="1" x14ac:dyDescent="0.45">
      <c r="A29" s="47">
        <v>11</v>
      </c>
      <c r="B29" s="48" t="s">
        <v>28</v>
      </c>
      <c r="C29" s="49">
        <v>13</v>
      </c>
      <c r="D29" s="50" t="s">
        <v>18</v>
      </c>
      <c r="E29" s="50" t="s">
        <v>18</v>
      </c>
      <c r="F29" s="50"/>
      <c r="G29" s="53"/>
      <c r="H29" s="82">
        <f t="shared" si="4"/>
        <v>153</v>
      </c>
      <c r="I29" s="75">
        <f t="shared" si="5"/>
        <v>81382.978723404245</v>
      </c>
      <c r="J29" s="75">
        <f t="shared" si="6"/>
        <v>64601.537234042546</v>
      </c>
      <c r="K29" s="85">
        <f t="shared" si="7"/>
        <v>16781.441489361699</v>
      </c>
      <c r="L29" s="113">
        <f t="shared" si="8"/>
        <v>16550.332109299059</v>
      </c>
      <c r="M29" s="52">
        <f t="shared" si="9"/>
        <v>15736.502322065018</v>
      </c>
      <c r="N29" s="52">
        <f t="shared" si="10"/>
        <v>813.82978723404244</v>
      </c>
      <c r="O29" s="127">
        <f t="shared" si="3"/>
        <v>97933.310832703311</v>
      </c>
    </row>
    <row r="30" spans="1:16" s="10" customFormat="1" ht="17.25" customHeight="1" x14ac:dyDescent="0.45">
      <c r="A30" s="47">
        <v>12</v>
      </c>
      <c r="B30" s="48" t="s">
        <v>29</v>
      </c>
      <c r="C30" s="49">
        <v>16</v>
      </c>
      <c r="D30" s="50" t="s">
        <v>18</v>
      </c>
      <c r="E30" s="50" t="s">
        <v>18</v>
      </c>
      <c r="F30" s="50" t="s">
        <v>18</v>
      </c>
      <c r="G30" s="53"/>
      <c r="H30" s="82">
        <f t="shared" si="4"/>
        <v>156</v>
      </c>
      <c r="I30" s="75">
        <f t="shared" si="5"/>
        <v>82978.723404255317</v>
      </c>
      <c r="J30" s="75">
        <f t="shared" si="6"/>
        <v>65868.234042553187</v>
      </c>
      <c r="K30" s="85">
        <f t="shared" si="7"/>
        <v>17110.489361702126</v>
      </c>
      <c r="L30" s="113">
        <f t="shared" si="8"/>
        <v>16566.289556107571</v>
      </c>
      <c r="M30" s="52">
        <f t="shared" si="9"/>
        <v>15736.502322065018</v>
      </c>
      <c r="N30" s="52">
        <f t="shared" si="10"/>
        <v>829.78723404255322</v>
      </c>
      <c r="O30" s="127">
        <f t="shared" si="3"/>
        <v>99545.012960362888</v>
      </c>
    </row>
    <row r="31" spans="1:16" s="10" customFormat="1" ht="17.25" customHeight="1" x14ac:dyDescent="0.45">
      <c r="A31" s="47">
        <v>13</v>
      </c>
      <c r="B31" s="48" t="s">
        <v>30</v>
      </c>
      <c r="C31" s="49">
        <v>17</v>
      </c>
      <c r="D31" s="50" t="s">
        <v>18</v>
      </c>
      <c r="E31" s="50"/>
      <c r="F31" s="50"/>
      <c r="G31" s="53"/>
      <c r="H31" s="82">
        <f t="shared" si="4"/>
        <v>157</v>
      </c>
      <c r="I31" s="75">
        <f t="shared" si="5"/>
        <v>83510.638297872327</v>
      </c>
      <c r="J31" s="75">
        <f t="shared" si="6"/>
        <v>66290.466312056727</v>
      </c>
      <c r="K31" s="85">
        <f t="shared" si="7"/>
        <v>17220.171985815599</v>
      </c>
      <c r="L31" s="113">
        <f t="shared" si="8"/>
        <v>16571.608705043742</v>
      </c>
      <c r="M31" s="52">
        <f t="shared" si="9"/>
        <v>15736.502322065018</v>
      </c>
      <c r="N31" s="52">
        <f t="shared" si="10"/>
        <v>835.10638297872333</v>
      </c>
      <c r="O31" s="127">
        <f t="shared" si="3"/>
        <v>100082.24700291606</v>
      </c>
    </row>
    <row r="32" spans="1:16" s="10" customFormat="1" ht="17.25" customHeight="1" x14ac:dyDescent="0.45">
      <c r="A32" s="47">
        <v>14</v>
      </c>
      <c r="B32" s="48" t="s">
        <v>31</v>
      </c>
      <c r="C32" s="49">
        <v>29</v>
      </c>
      <c r="D32" s="50" t="s">
        <v>18</v>
      </c>
      <c r="E32" s="50"/>
      <c r="F32" s="50"/>
      <c r="G32" s="53"/>
      <c r="H32" s="82">
        <f t="shared" si="4"/>
        <v>169</v>
      </c>
      <c r="I32" s="75">
        <f t="shared" si="5"/>
        <v>89893.617021276586</v>
      </c>
      <c r="J32" s="75">
        <f t="shared" si="6"/>
        <v>71357.25354609928</v>
      </c>
      <c r="K32" s="85">
        <f t="shared" si="7"/>
        <v>18536.363475177302</v>
      </c>
      <c r="L32" s="113">
        <f t="shared" si="8"/>
        <v>16635.438492277783</v>
      </c>
      <c r="M32" s="52">
        <f t="shared" si="9"/>
        <v>15736.502322065018</v>
      </c>
      <c r="N32" s="52">
        <f t="shared" si="10"/>
        <v>898.93617021276589</v>
      </c>
      <c r="O32" s="127">
        <f>L32+I32</f>
        <v>106529.05551355437</v>
      </c>
    </row>
    <row r="33" spans="1:17" s="10" customFormat="1" ht="17.25" customHeight="1" x14ac:dyDescent="0.45">
      <c r="A33" s="47">
        <v>15</v>
      </c>
      <c r="B33" s="48" t="s">
        <v>32</v>
      </c>
      <c r="C33" s="49">
        <v>34</v>
      </c>
      <c r="D33" s="50" t="s">
        <v>18</v>
      </c>
      <c r="E33" s="50"/>
      <c r="F33" s="50" t="s">
        <v>18</v>
      </c>
      <c r="G33" s="53"/>
      <c r="H33" s="82">
        <f t="shared" si="4"/>
        <v>174</v>
      </c>
      <c r="I33" s="75">
        <f t="shared" si="5"/>
        <v>92553.191489361692</v>
      </c>
      <c r="J33" s="75">
        <f t="shared" si="6"/>
        <v>73468.414893617024</v>
      </c>
      <c r="K33" s="85">
        <f t="shared" si="7"/>
        <v>19084.776595744679</v>
      </c>
      <c r="L33" s="113">
        <f t="shared" si="8"/>
        <v>16662.034236958636</v>
      </c>
      <c r="M33" s="52">
        <f t="shared" si="9"/>
        <v>15736.502322065018</v>
      </c>
      <c r="N33" s="52">
        <f t="shared" si="10"/>
        <v>925.53191489361689</v>
      </c>
      <c r="O33" s="127">
        <f>L33+I33</f>
        <v>109215.22572632032</v>
      </c>
    </row>
    <row r="34" spans="1:17" s="10" customFormat="1" ht="17.25" customHeight="1" x14ac:dyDescent="0.45">
      <c r="A34" s="47">
        <v>16</v>
      </c>
      <c r="B34" s="48" t="s">
        <v>33</v>
      </c>
      <c r="C34" s="49">
        <v>14</v>
      </c>
      <c r="D34" s="50" t="s">
        <v>18</v>
      </c>
      <c r="E34" s="50"/>
      <c r="F34" s="50"/>
      <c r="G34" s="53"/>
      <c r="H34" s="82">
        <f t="shared" si="4"/>
        <v>154</v>
      </c>
      <c r="I34" s="75">
        <f t="shared" si="5"/>
        <v>81914.893617021269</v>
      </c>
      <c r="J34" s="75">
        <f t="shared" si="6"/>
        <v>65023.7695035461</v>
      </c>
      <c r="K34" s="85">
        <f t="shared" si="7"/>
        <v>16891.124113475176</v>
      </c>
      <c r="L34" s="113">
        <f t="shared" si="8"/>
        <v>16555.65125823523</v>
      </c>
      <c r="M34" s="52">
        <f t="shared" si="9"/>
        <v>15736.502322065018</v>
      </c>
      <c r="N34" s="52">
        <f t="shared" si="10"/>
        <v>819.14893617021266</v>
      </c>
      <c r="O34" s="127">
        <f>L34+I34</f>
        <v>98470.544875256499</v>
      </c>
    </row>
    <row r="35" spans="1:17" s="10" customFormat="1" ht="17.25" customHeight="1" x14ac:dyDescent="0.45">
      <c r="A35" s="47">
        <v>17</v>
      </c>
      <c r="B35" s="48" t="s">
        <v>34</v>
      </c>
      <c r="C35" s="49">
        <v>17</v>
      </c>
      <c r="D35" s="50" t="s">
        <v>18</v>
      </c>
      <c r="E35" s="50" t="s">
        <v>18</v>
      </c>
      <c r="F35" s="50"/>
      <c r="G35" s="53"/>
      <c r="H35" s="82">
        <f t="shared" si="4"/>
        <v>157</v>
      </c>
      <c r="I35" s="75">
        <f t="shared" si="5"/>
        <v>83510.638297872327</v>
      </c>
      <c r="J35" s="75">
        <f t="shared" si="6"/>
        <v>66290.466312056727</v>
      </c>
      <c r="K35" s="85">
        <f t="shared" si="7"/>
        <v>17220.171985815599</v>
      </c>
      <c r="L35" s="113">
        <f t="shared" si="8"/>
        <v>16571.608705043742</v>
      </c>
      <c r="M35" s="52">
        <f t="shared" si="9"/>
        <v>15736.502322065018</v>
      </c>
      <c r="N35" s="52">
        <f t="shared" si="10"/>
        <v>835.10638297872333</v>
      </c>
      <c r="O35" s="127">
        <f>L35+I35</f>
        <v>100082.24700291606</v>
      </c>
    </row>
    <row r="36" spans="1:17" s="10" customFormat="1" ht="17.25" customHeight="1" x14ac:dyDescent="0.45">
      <c r="A36" s="47">
        <v>18</v>
      </c>
      <c r="B36" s="48" t="s">
        <v>35</v>
      </c>
      <c r="C36" s="49">
        <v>19</v>
      </c>
      <c r="D36" s="50" t="s">
        <v>18</v>
      </c>
      <c r="E36" s="50"/>
      <c r="F36" s="50" t="s">
        <v>18</v>
      </c>
      <c r="G36" s="53"/>
      <c r="H36" s="82">
        <f t="shared" si="4"/>
        <v>159</v>
      </c>
      <c r="I36" s="75">
        <f t="shared" si="5"/>
        <v>84574.468085106375</v>
      </c>
      <c r="J36" s="75">
        <f t="shared" si="6"/>
        <v>67134.930851063822</v>
      </c>
      <c r="K36" s="85">
        <f t="shared" si="7"/>
        <v>17439.537234042549</v>
      </c>
      <c r="L36" s="113">
        <f t="shared" si="8"/>
        <v>16582.247002916083</v>
      </c>
      <c r="M36" s="52">
        <f t="shared" si="9"/>
        <v>15736.502322065018</v>
      </c>
      <c r="N36" s="52">
        <f t="shared" si="10"/>
        <v>845.74468085106378</v>
      </c>
      <c r="O36" s="127">
        <f t="shared" si="3"/>
        <v>101156.71508802247</v>
      </c>
    </row>
    <row r="37" spans="1:17" s="10" customFormat="1" ht="17.25" customHeight="1" x14ac:dyDescent="0.45">
      <c r="A37" s="47">
        <v>19</v>
      </c>
      <c r="B37" s="48" t="s">
        <v>36</v>
      </c>
      <c r="C37" s="49">
        <v>16</v>
      </c>
      <c r="D37" s="50" t="s">
        <v>18</v>
      </c>
      <c r="E37" s="50" t="s">
        <v>18</v>
      </c>
      <c r="F37" s="50"/>
      <c r="G37" s="53"/>
      <c r="H37" s="82">
        <f t="shared" si="4"/>
        <v>156</v>
      </c>
      <c r="I37" s="75">
        <f t="shared" si="5"/>
        <v>82978.723404255317</v>
      </c>
      <c r="J37" s="75">
        <f t="shared" si="6"/>
        <v>65868.234042553187</v>
      </c>
      <c r="K37" s="85">
        <f t="shared" si="7"/>
        <v>17110.489361702126</v>
      </c>
      <c r="L37" s="113">
        <f t="shared" si="8"/>
        <v>16566.289556107571</v>
      </c>
      <c r="M37" s="52">
        <f t="shared" si="9"/>
        <v>15736.502322065018</v>
      </c>
      <c r="N37" s="52">
        <f t="shared" si="10"/>
        <v>829.78723404255322</v>
      </c>
      <c r="O37" s="127">
        <f t="shared" si="3"/>
        <v>99545.012960362888</v>
      </c>
      <c r="P37" s="119"/>
      <c r="Q37" s="119"/>
    </row>
    <row r="38" spans="1:17" s="10" customFormat="1" ht="17.25" customHeight="1" x14ac:dyDescent="0.45">
      <c r="A38" s="47">
        <v>20</v>
      </c>
      <c r="B38" s="48" t="s">
        <v>37</v>
      </c>
      <c r="C38" s="49">
        <v>22</v>
      </c>
      <c r="D38" s="50" t="s">
        <v>18</v>
      </c>
      <c r="E38" s="50"/>
      <c r="F38" s="50"/>
      <c r="G38" s="53"/>
      <c r="H38" s="82">
        <f t="shared" si="4"/>
        <v>162</v>
      </c>
      <c r="I38" s="75">
        <f t="shared" si="5"/>
        <v>86170.212765957433</v>
      </c>
      <c r="J38" s="75">
        <f t="shared" si="6"/>
        <v>68401.627659574457</v>
      </c>
      <c r="K38" s="85">
        <f t="shared" si="7"/>
        <v>17768.585106382976</v>
      </c>
      <c r="L38" s="113">
        <f t="shared" si="8"/>
        <v>16598.204449724592</v>
      </c>
      <c r="M38" s="52">
        <f t="shared" si="9"/>
        <v>15736.502322065018</v>
      </c>
      <c r="N38" s="52">
        <f t="shared" si="10"/>
        <v>861.70212765957433</v>
      </c>
      <c r="O38" s="127">
        <f t="shared" si="3"/>
        <v>102768.41721568203</v>
      </c>
      <c r="P38" s="106"/>
      <c r="Q38" s="119"/>
    </row>
    <row r="39" spans="1:17" s="16" customFormat="1" ht="17.25" customHeight="1" x14ac:dyDescent="0.45">
      <c r="A39" s="47">
        <v>21</v>
      </c>
      <c r="B39" s="48" t="s">
        <v>38</v>
      </c>
      <c r="C39" s="49">
        <v>19</v>
      </c>
      <c r="D39" s="50" t="s">
        <v>18</v>
      </c>
      <c r="E39" s="50" t="s">
        <v>18</v>
      </c>
      <c r="F39" s="50"/>
      <c r="G39" s="53"/>
      <c r="H39" s="82">
        <f t="shared" si="4"/>
        <v>159</v>
      </c>
      <c r="I39" s="75">
        <f t="shared" si="5"/>
        <v>84574.468085106375</v>
      </c>
      <c r="J39" s="75">
        <f t="shared" si="6"/>
        <v>67134.930851063822</v>
      </c>
      <c r="K39" s="85">
        <f t="shared" si="7"/>
        <v>17439.537234042549</v>
      </c>
      <c r="L39" s="128">
        <f t="shared" si="8"/>
        <v>16582.247002916083</v>
      </c>
      <c r="M39" s="52">
        <f t="shared" si="9"/>
        <v>15736.502322065018</v>
      </c>
      <c r="N39" s="52">
        <f t="shared" si="10"/>
        <v>845.74468085106378</v>
      </c>
      <c r="O39" s="129">
        <f t="shared" si="3"/>
        <v>101156.71508802247</v>
      </c>
    </row>
    <row r="40" spans="1:17" s="10" customFormat="1" ht="17.25" customHeight="1" x14ac:dyDescent="0.45">
      <c r="A40" s="47">
        <v>22</v>
      </c>
      <c r="B40" s="48" t="s">
        <v>39</v>
      </c>
      <c r="C40" s="49">
        <v>15</v>
      </c>
      <c r="D40" s="50" t="s">
        <v>18</v>
      </c>
      <c r="E40" s="50" t="s">
        <v>18</v>
      </c>
      <c r="F40" s="50"/>
      <c r="G40" s="53"/>
      <c r="H40" s="82">
        <f t="shared" ref="H40:H71" si="11">50+C40</f>
        <v>65</v>
      </c>
      <c r="I40" s="75">
        <f t="shared" si="5"/>
        <v>34574.468085106382</v>
      </c>
      <c r="J40" s="75">
        <f t="shared" si="6"/>
        <v>27445.097517730497</v>
      </c>
      <c r="K40" s="85">
        <f t="shared" si="7"/>
        <v>7129.3705673758859</v>
      </c>
      <c r="L40" s="52"/>
      <c r="M40" s="52"/>
      <c r="N40" s="86"/>
      <c r="O40" s="127">
        <f t="shared" si="3"/>
        <v>34574.468085106382</v>
      </c>
      <c r="P40" s="106"/>
      <c r="Q40" s="119"/>
    </row>
    <row r="41" spans="1:17" s="10" customFormat="1" ht="17.25" customHeight="1" x14ac:dyDescent="0.45">
      <c r="A41" s="47">
        <v>23</v>
      </c>
      <c r="B41" s="48" t="s">
        <v>40</v>
      </c>
      <c r="C41" s="49">
        <v>27</v>
      </c>
      <c r="D41" s="50" t="s">
        <v>18</v>
      </c>
      <c r="E41" s="50"/>
      <c r="F41" s="50" t="s">
        <v>18</v>
      </c>
      <c r="G41" s="53"/>
      <c r="H41" s="82">
        <f t="shared" si="11"/>
        <v>77</v>
      </c>
      <c r="I41" s="75">
        <f t="shared" si="5"/>
        <v>40957.446808510635</v>
      </c>
      <c r="J41" s="75">
        <f t="shared" si="6"/>
        <v>32511.88475177305</v>
      </c>
      <c r="K41" s="85">
        <f t="shared" si="7"/>
        <v>8445.5620567375881</v>
      </c>
      <c r="L41" s="52"/>
      <c r="M41" s="52"/>
      <c r="N41" s="86"/>
      <c r="O41" s="127">
        <f t="shared" si="3"/>
        <v>40957.446808510635</v>
      </c>
      <c r="P41" s="119"/>
      <c r="Q41" s="119"/>
    </row>
    <row r="42" spans="1:17" s="10" customFormat="1" ht="17.25" customHeight="1" x14ac:dyDescent="0.45">
      <c r="A42" s="47">
        <v>24</v>
      </c>
      <c r="B42" s="48" t="s">
        <v>41</v>
      </c>
      <c r="C42" s="49">
        <v>16</v>
      </c>
      <c r="D42" s="50" t="s">
        <v>18</v>
      </c>
      <c r="E42" s="50"/>
      <c r="F42" s="50"/>
      <c r="G42" s="53"/>
      <c r="H42" s="82">
        <f t="shared" si="11"/>
        <v>66</v>
      </c>
      <c r="I42" s="75">
        <f t="shared" si="5"/>
        <v>35106.382978723399</v>
      </c>
      <c r="J42" s="75">
        <f t="shared" si="6"/>
        <v>27867.329787234041</v>
      </c>
      <c r="K42" s="85">
        <f t="shared" si="7"/>
        <v>7239.05319148936</v>
      </c>
      <c r="L42" s="52"/>
      <c r="M42" s="52"/>
      <c r="N42" s="86"/>
      <c r="O42" s="127">
        <f t="shared" si="3"/>
        <v>35106.382978723399</v>
      </c>
    </row>
    <row r="43" spans="1:17" s="10" customFormat="1" ht="17.25" customHeight="1" x14ac:dyDescent="0.45">
      <c r="A43" s="47">
        <v>25</v>
      </c>
      <c r="B43" s="48" t="s">
        <v>42</v>
      </c>
      <c r="C43" s="49">
        <v>17</v>
      </c>
      <c r="D43" s="50" t="s">
        <v>18</v>
      </c>
      <c r="E43" s="50"/>
      <c r="F43" s="50"/>
      <c r="G43" s="53"/>
      <c r="H43" s="82">
        <f t="shared" si="11"/>
        <v>67</v>
      </c>
      <c r="I43" s="75">
        <f t="shared" si="5"/>
        <v>35638.297872340423</v>
      </c>
      <c r="J43" s="75">
        <f t="shared" si="6"/>
        <v>28289.562056737588</v>
      </c>
      <c r="K43" s="85">
        <f t="shared" si="7"/>
        <v>7348.7358156028358</v>
      </c>
      <c r="L43" s="52"/>
      <c r="M43" s="52"/>
      <c r="N43" s="86"/>
      <c r="O43" s="127">
        <f t="shared" si="3"/>
        <v>35638.297872340423</v>
      </c>
    </row>
    <row r="44" spans="1:17" s="10" customFormat="1" ht="17.25" customHeight="1" x14ac:dyDescent="0.45">
      <c r="A44" s="47">
        <v>26</v>
      </c>
      <c r="B44" s="48" t="s">
        <v>43</v>
      </c>
      <c r="C44" s="49">
        <v>18</v>
      </c>
      <c r="D44" s="50" t="s">
        <v>18</v>
      </c>
      <c r="E44" s="50" t="s">
        <v>18</v>
      </c>
      <c r="F44" s="50"/>
      <c r="G44" s="53"/>
      <c r="H44" s="82">
        <f t="shared" si="11"/>
        <v>68</v>
      </c>
      <c r="I44" s="75">
        <f t="shared" si="5"/>
        <v>36170.21276595744</v>
      </c>
      <c r="J44" s="75">
        <f t="shared" si="6"/>
        <v>28711.794326241132</v>
      </c>
      <c r="K44" s="85">
        <f t="shared" si="7"/>
        <v>7458.4184397163099</v>
      </c>
      <c r="L44" s="52"/>
      <c r="M44" s="52"/>
      <c r="N44" s="86"/>
      <c r="O44" s="127">
        <f t="shared" si="3"/>
        <v>36170.21276595744</v>
      </c>
    </row>
    <row r="45" spans="1:17" s="10" customFormat="1" ht="17.25" customHeight="1" x14ac:dyDescent="0.45">
      <c r="A45" s="47">
        <v>27</v>
      </c>
      <c r="B45" s="48" t="s">
        <v>44</v>
      </c>
      <c r="C45" s="49">
        <v>20</v>
      </c>
      <c r="D45" s="50" t="s">
        <v>18</v>
      </c>
      <c r="E45" s="50"/>
      <c r="F45" s="50" t="s">
        <v>18</v>
      </c>
      <c r="G45" s="53"/>
      <c r="H45" s="82">
        <f t="shared" si="11"/>
        <v>70</v>
      </c>
      <c r="I45" s="75">
        <f t="shared" si="5"/>
        <v>37234.042553191488</v>
      </c>
      <c r="J45" s="75">
        <f t="shared" si="6"/>
        <v>29556.258865248226</v>
      </c>
      <c r="K45" s="85">
        <f t="shared" si="7"/>
        <v>7677.7836879432616</v>
      </c>
      <c r="L45" s="52"/>
      <c r="M45" s="52"/>
      <c r="N45" s="86"/>
      <c r="O45" s="127">
        <f t="shared" si="3"/>
        <v>37234.042553191488</v>
      </c>
    </row>
    <row r="46" spans="1:17" s="10" customFormat="1" ht="17.25" customHeight="1" x14ac:dyDescent="0.45">
      <c r="A46" s="47">
        <v>28</v>
      </c>
      <c r="B46" s="48" t="s">
        <v>45</v>
      </c>
      <c r="C46" s="49">
        <v>18</v>
      </c>
      <c r="D46" s="50" t="s">
        <v>18</v>
      </c>
      <c r="E46" s="50"/>
      <c r="F46" s="50" t="s">
        <v>18</v>
      </c>
      <c r="G46" s="53"/>
      <c r="H46" s="82">
        <f t="shared" si="11"/>
        <v>68</v>
      </c>
      <c r="I46" s="75">
        <f t="shared" si="5"/>
        <v>36170.21276595744</v>
      </c>
      <c r="J46" s="75">
        <f t="shared" si="6"/>
        <v>28711.794326241132</v>
      </c>
      <c r="K46" s="85">
        <f t="shared" si="7"/>
        <v>7458.4184397163099</v>
      </c>
      <c r="L46" s="52"/>
      <c r="M46" s="52"/>
      <c r="N46" s="86"/>
      <c r="O46" s="127">
        <f t="shared" si="3"/>
        <v>36170.21276595744</v>
      </c>
    </row>
    <row r="47" spans="1:17" s="10" customFormat="1" ht="17.25" customHeight="1" x14ac:dyDescent="0.45">
      <c r="A47" s="47">
        <v>29</v>
      </c>
      <c r="B47" s="48" t="s">
        <v>46</v>
      </c>
      <c r="C47" s="49">
        <v>16</v>
      </c>
      <c r="D47" s="50" t="s">
        <v>18</v>
      </c>
      <c r="E47" s="50" t="s">
        <v>18</v>
      </c>
      <c r="F47" s="50"/>
      <c r="G47" s="53"/>
      <c r="H47" s="82">
        <f t="shared" si="11"/>
        <v>66</v>
      </c>
      <c r="I47" s="75">
        <f t="shared" si="5"/>
        <v>35106.382978723399</v>
      </c>
      <c r="J47" s="75">
        <f t="shared" si="6"/>
        <v>27867.329787234041</v>
      </c>
      <c r="K47" s="85">
        <f t="shared" si="7"/>
        <v>7239.05319148936</v>
      </c>
      <c r="L47" s="52"/>
      <c r="M47" s="52"/>
      <c r="N47" s="86"/>
      <c r="O47" s="127">
        <f t="shared" si="3"/>
        <v>35106.382978723399</v>
      </c>
    </row>
    <row r="48" spans="1:17" s="10" customFormat="1" ht="17.25" customHeight="1" x14ac:dyDescent="0.45">
      <c r="A48" s="47">
        <v>30</v>
      </c>
      <c r="B48" s="48" t="s">
        <v>47</v>
      </c>
      <c r="C48" s="49">
        <v>21</v>
      </c>
      <c r="D48" s="50" t="s">
        <v>18</v>
      </c>
      <c r="E48" s="50"/>
      <c r="F48" s="50"/>
      <c r="G48" s="53"/>
      <c r="H48" s="82">
        <f t="shared" si="11"/>
        <v>71</v>
      </c>
      <c r="I48" s="75">
        <f t="shared" si="5"/>
        <v>37765.957446808505</v>
      </c>
      <c r="J48" s="75">
        <f t="shared" si="6"/>
        <v>29978.49113475177</v>
      </c>
      <c r="K48" s="85">
        <f t="shared" si="7"/>
        <v>7787.4663120567357</v>
      </c>
      <c r="L48" s="52"/>
      <c r="M48" s="52"/>
      <c r="N48" s="86"/>
      <c r="O48" s="127">
        <f t="shared" si="3"/>
        <v>37765.957446808505</v>
      </c>
    </row>
    <row r="49" spans="1:15" s="10" customFormat="1" ht="17.25" customHeight="1" x14ac:dyDescent="0.45">
      <c r="A49" s="47">
        <v>31</v>
      </c>
      <c r="B49" s="48" t="s">
        <v>48</v>
      </c>
      <c r="C49" s="49">
        <v>29</v>
      </c>
      <c r="D49" s="50" t="s">
        <v>18</v>
      </c>
      <c r="E49" s="50"/>
      <c r="F49" s="50"/>
      <c r="G49" s="53"/>
      <c r="H49" s="82">
        <f t="shared" si="11"/>
        <v>79</v>
      </c>
      <c r="I49" s="75">
        <f t="shared" si="5"/>
        <v>42021.276595744675</v>
      </c>
      <c r="J49" s="75">
        <f t="shared" si="6"/>
        <v>33356.349290780141</v>
      </c>
      <c r="K49" s="85">
        <f t="shared" si="7"/>
        <v>8664.9273049645381</v>
      </c>
      <c r="L49" s="52"/>
      <c r="M49" s="52"/>
      <c r="N49" s="86"/>
      <c r="O49" s="127">
        <f t="shared" si="3"/>
        <v>42021.276595744675</v>
      </c>
    </row>
    <row r="50" spans="1:15" s="10" customFormat="1" ht="17.25" customHeight="1" x14ac:dyDescent="0.45">
      <c r="A50" s="47">
        <v>32</v>
      </c>
      <c r="B50" s="48" t="s">
        <v>49</v>
      </c>
      <c r="C50" s="49">
        <v>35</v>
      </c>
      <c r="D50" s="50" t="s">
        <v>18</v>
      </c>
      <c r="E50" s="50"/>
      <c r="F50" s="50"/>
      <c r="G50" s="53"/>
      <c r="H50" s="82">
        <f t="shared" si="11"/>
        <v>85</v>
      </c>
      <c r="I50" s="75">
        <f t="shared" si="5"/>
        <v>45212.765957446805</v>
      </c>
      <c r="J50" s="75">
        <f t="shared" si="6"/>
        <v>35889.742907801417</v>
      </c>
      <c r="K50" s="85">
        <f t="shared" si="7"/>
        <v>9323.0230496453896</v>
      </c>
      <c r="L50" s="52"/>
      <c r="M50" s="52"/>
      <c r="N50" s="86"/>
      <c r="O50" s="127">
        <f t="shared" si="3"/>
        <v>45212.765957446805</v>
      </c>
    </row>
    <row r="51" spans="1:15" s="10" customFormat="1" ht="17.25" customHeight="1" x14ac:dyDescent="0.45">
      <c r="A51" s="47">
        <v>33</v>
      </c>
      <c r="B51" s="48" t="s">
        <v>50</v>
      </c>
      <c r="C51" s="49">
        <v>14</v>
      </c>
      <c r="D51" s="50" t="s">
        <v>18</v>
      </c>
      <c r="E51" s="50"/>
      <c r="F51" s="50"/>
      <c r="G51" s="53"/>
      <c r="H51" s="82">
        <f t="shared" si="11"/>
        <v>64</v>
      </c>
      <c r="I51" s="75">
        <f t="shared" si="5"/>
        <v>34042.553191489358</v>
      </c>
      <c r="J51" s="75">
        <f t="shared" si="6"/>
        <v>27022.86524822695</v>
      </c>
      <c r="K51" s="85">
        <f t="shared" si="7"/>
        <v>7019.68794326241</v>
      </c>
      <c r="L51" s="52"/>
      <c r="M51" s="52"/>
      <c r="N51" s="86"/>
      <c r="O51" s="127">
        <f t="shared" si="3"/>
        <v>34042.553191489358</v>
      </c>
    </row>
    <row r="52" spans="1:15" s="10" customFormat="1" ht="17.25" customHeight="1" x14ac:dyDescent="0.45">
      <c r="A52" s="47">
        <v>34</v>
      </c>
      <c r="B52" s="48" t="s">
        <v>51</v>
      </c>
      <c r="C52" s="49">
        <v>26</v>
      </c>
      <c r="D52" s="50" t="s">
        <v>18</v>
      </c>
      <c r="E52" s="50"/>
      <c r="F52" s="50" t="s">
        <v>18</v>
      </c>
      <c r="G52" s="53"/>
      <c r="H52" s="82">
        <f t="shared" si="11"/>
        <v>76</v>
      </c>
      <c r="I52" s="75">
        <f t="shared" si="5"/>
        <v>40425.531914893611</v>
      </c>
      <c r="J52" s="75">
        <f t="shared" si="6"/>
        <v>32089.652482269499</v>
      </c>
      <c r="K52" s="85">
        <f t="shared" si="7"/>
        <v>8335.8794326241114</v>
      </c>
      <c r="L52" s="52"/>
      <c r="M52" s="52"/>
      <c r="N52" s="86"/>
      <c r="O52" s="127">
        <f t="shared" si="3"/>
        <v>40425.531914893611</v>
      </c>
    </row>
    <row r="53" spans="1:15" s="10" customFormat="1" ht="17.25" customHeight="1" x14ac:dyDescent="0.45">
      <c r="A53" s="47">
        <v>35</v>
      </c>
      <c r="B53" s="48" t="s">
        <v>52</v>
      </c>
      <c r="C53" s="49">
        <v>15</v>
      </c>
      <c r="D53" s="50" t="s">
        <v>18</v>
      </c>
      <c r="E53" s="50" t="s">
        <v>18</v>
      </c>
      <c r="F53" s="50"/>
      <c r="G53" s="53"/>
      <c r="H53" s="82">
        <f t="shared" si="11"/>
        <v>65</v>
      </c>
      <c r="I53" s="75">
        <f t="shared" si="5"/>
        <v>34574.468085106382</v>
      </c>
      <c r="J53" s="75">
        <f t="shared" si="6"/>
        <v>27445.097517730497</v>
      </c>
      <c r="K53" s="85">
        <f t="shared" si="7"/>
        <v>7129.3705673758859</v>
      </c>
      <c r="L53" s="52"/>
      <c r="M53" s="52"/>
      <c r="N53" s="86"/>
      <c r="O53" s="127">
        <f t="shared" si="3"/>
        <v>34574.468085106382</v>
      </c>
    </row>
    <row r="54" spans="1:15" s="13" customFormat="1" ht="17.25" customHeight="1" x14ac:dyDescent="0.45">
      <c r="A54" s="54">
        <v>36</v>
      </c>
      <c r="B54" s="55" t="s">
        <v>53</v>
      </c>
      <c r="C54" s="56">
        <v>30</v>
      </c>
      <c r="D54" s="57" t="s">
        <v>18</v>
      </c>
      <c r="E54" s="57"/>
      <c r="F54" s="57"/>
      <c r="G54" s="58"/>
      <c r="H54" s="82">
        <f t="shared" si="11"/>
        <v>80</v>
      </c>
      <c r="I54" s="75">
        <f t="shared" si="5"/>
        <v>42553.191489361699</v>
      </c>
      <c r="J54" s="75">
        <f t="shared" si="6"/>
        <v>33778.581560283688</v>
      </c>
      <c r="K54" s="85">
        <f t="shared" si="7"/>
        <v>8774.609929078013</v>
      </c>
      <c r="L54" s="52"/>
      <c r="M54" s="52"/>
      <c r="N54" s="86"/>
      <c r="O54" s="127">
        <f t="shared" si="3"/>
        <v>42553.191489361699</v>
      </c>
    </row>
    <row r="55" spans="1:15" s="10" customFormat="1" ht="17.25" customHeight="1" x14ac:dyDescent="0.45">
      <c r="A55" s="47">
        <v>37</v>
      </c>
      <c r="B55" s="48" t="s">
        <v>54</v>
      </c>
      <c r="C55" s="49">
        <v>25</v>
      </c>
      <c r="D55" s="50" t="s">
        <v>18</v>
      </c>
      <c r="E55" s="50"/>
      <c r="F55" s="50" t="s">
        <v>18</v>
      </c>
      <c r="G55" s="53"/>
      <c r="H55" s="82">
        <f t="shared" si="11"/>
        <v>75</v>
      </c>
      <c r="I55" s="75">
        <f t="shared" si="5"/>
        <v>39893.617021276594</v>
      </c>
      <c r="J55" s="75">
        <f t="shared" si="6"/>
        <v>31667.420212765959</v>
      </c>
      <c r="K55" s="85">
        <f t="shared" si="7"/>
        <v>8226.1968085106382</v>
      </c>
      <c r="L55" s="52"/>
      <c r="M55" s="52"/>
      <c r="N55" s="86"/>
      <c r="O55" s="127">
        <f t="shared" si="3"/>
        <v>39893.617021276594</v>
      </c>
    </row>
    <row r="56" spans="1:15" s="10" customFormat="1" ht="17.25" customHeight="1" x14ac:dyDescent="0.45">
      <c r="A56" s="47">
        <v>38</v>
      </c>
      <c r="B56" s="48" t="s">
        <v>55</v>
      </c>
      <c r="C56" s="49">
        <v>26</v>
      </c>
      <c r="D56" s="50" t="s">
        <v>18</v>
      </c>
      <c r="E56" s="50"/>
      <c r="F56" s="50" t="s">
        <v>18</v>
      </c>
      <c r="G56" s="53"/>
      <c r="H56" s="82">
        <f t="shared" si="11"/>
        <v>76</v>
      </c>
      <c r="I56" s="75">
        <f t="shared" si="5"/>
        <v>40425.531914893611</v>
      </c>
      <c r="J56" s="75">
        <f t="shared" si="6"/>
        <v>32089.652482269499</v>
      </c>
      <c r="K56" s="85">
        <f t="shared" si="7"/>
        <v>8335.8794326241114</v>
      </c>
      <c r="L56" s="52"/>
      <c r="M56" s="52"/>
      <c r="N56" s="86"/>
      <c r="O56" s="127">
        <f t="shared" si="3"/>
        <v>40425.531914893611</v>
      </c>
    </row>
    <row r="57" spans="1:15" s="10" customFormat="1" ht="17.25" customHeight="1" x14ac:dyDescent="0.45">
      <c r="A57" s="47">
        <v>39</v>
      </c>
      <c r="B57" s="48" t="s">
        <v>56</v>
      </c>
      <c r="C57" s="49">
        <v>15</v>
      </c>
      <c r="D57" s="50" t="s">
        <v>18</v>
      </c>
      <c r="E57" s="50"/>
      <c r="F57" s="50"/>
      <c r="G57" s="53"/>
      <c r="H57" s="82">
        <f t="shared" si="11"/>
        <v>65</v>
      </c>
      <c r="I57" s="75">
        <f t="shared" si="5"/>
        <v>34574.468085106382</v>
      </c>
      <c r="J57" s="75">
        <f t="shared" si="6"/>
        <v>27445.097517730497</v>
      </c>
      <c r="K57" s="85">
        <f t="shared" si="7"/>
        <v>7129.3705673758859</v>
      </c>
      <c r="L57" s="52"/>
      <c r="M57" s="52"/>
      <c r="N57" s="86"/>
      <c r="O57" s="127">
        <f t="shared" si="3"/>
        <v>34574.468085106382</v>
      </c>
    </row>
    <row r="58" spans="1:15" s="10" customFormat="1" ht="17.25" customHeight="1" x14ac:dyDescent="0.45">
      <c r="A58" s="47">
        <v>40</v>
      </c>
      <c r="B58" s="48" t="s">
        <v>57</v>
      </c>
      <c r="C58" s="49">
        <v>12</v>
      </c>
      <c r="D58" s="50" t="s">
        <v>18</v>
      </c>
      <c r="E58" s="50"/>
      <c r="F58" s="50"/>
      <c r="G58" s="53"/>
      <c r="H58" s="82">
        <f t="shared" si="11"/>
        <v>62</v>
      </c>
      <c r="I58" s="75">
        <f t="shared" si="5"/>
        <v>32978.723404255317</v>
      </c>
      <c r="J58" s="75">
        <f t="shared" si="6"/>
        <v>26178.400709219859</v>
      </c>
      <c r="K58" s="85">
        <f t="shared" si="7"/>
        <v>6800.3226950354601</v>
      </c>
      <c r="L58" s="52"/>
      <c r="M58" s="52"/>
      <c r="N58" s="86"/>
      <c r="O58" s="127">
        <f t="shared" si="3"/>
        <v>32978.723404255317</v>
      </c>
    </row>
    <row r="59" spans="1:15" s="10" customFormat="1" ht="17.25" customHeight="1" x14ac:dyDescent="0.45">
      <c r="A59" s="47">
        <v>41</v>
      </c>
      <c r="B59" s="48" t="s">
        <v>58</v>
      </c>
      <c r="C59" s="49">
        <v>12</v>
      </c>
      <c r="D59" s="50" t="s">
        <v>18</v>
      </c>
      <c r="E59" s="50" t="s">
        <v>18</v>
      </c>
      <c r="F59" s="50"/>
      <c r="G59" s="53"/>
      <c r="H59" s="82">
        <f t="shared" si="11"/>
        <v>62</v>
      </c>
      <c r="I59" s="75">
        <f t="shared" si="5"/>
        <v>32978.723404255317</v>
      </c>
      <c r="J59" s="75">
        <f t="shared" si="6"/>
        <v>26178.400709219859</v>
      </c>
      <c r="K59" s="85">
        <f t="shared" si="7"/>
        <v>6800.3226950354601</v>
      </c>
      <c r="L59" s="52"/>
      <c r="M59" s="52"/>
      <c r="N59" s="86"/>
      <c r="O59" s="127">
        <f t="shared" si="3"/>
        <v>32978.723404255317</v>
      </c>
    </row>
    <row r="60" spans="1:15" s="10" customFormat="1" ht="17.25" customHeight="1" x14ac:dyDescent="0.45">
      <c r="A60" s="47">
        <v>42</v>
      </c>
      <c r="B60" s="48" t="s">
        <v>59</v>
      </c>
      <c r="C60" s="49">
        <v>27</v>
      </c>
      <c r="D60" s="50" t="s">
        <v>18</v>
      </c>
      <c r="E60" s="50" t="s">
        <v>18</v>
      </c>
      <c r="F60" s="50" t="s">
        <v>18</v>
      </c>
      <c r="G60" s="53"/>
      <c r="H60" s="82">
        <f t="shared" si="11"/>
        <v>77</v>
      </c>
      <c r="I60" s="75">
        <f t="shared" si="5"/>
        <v>40957.446808510635</v>
      </c>
      <c r="J60" s="75">
        <f t="shared" si="6"/>
        <v>32511.88475177305</v>
      </c>
      <c r="K60" s="85">
        <f t="shared" si="7"/>
        <v>8445.5620567375881</v>
      </c>
      <c r="L60" s="52"/>
      <c r="M60" s="52"/>
      <c r="N60" s="86"/>
      <c r="O60" s="127">
        <f t="shared" si="3"/>
        <v>40957.446808510635</v>
      </c>
    </row>
    <row r="61" spans="1:15" s="10" customFormat="1" ht="17.25" customHeight="1" x14ac:dyDescent="0.45">
      <c r="A61" s="47">
        <v>43</v>
      </c>
      <c r="B61" s="48" t="s">
        <v>60</v>
      </c>
      <c r="C61" s="49">
        <v>22</v>
      </c>
      <c r="D61" s="50" t="s">
        <v>18</v>
      </c>
      <c r="E61" s="50"/>
      <c r="F61" s="50" t="s">
        <v>18</v>
      </c>
      <c r="G61" s="53"/>
      <c r="H61" s="82">
        <f t="shared" si="11"/>
        <v>72</v>
      </c>
      <c r="I61" s="75">
        <f t="shared" si="5"/>
        <v>38297.872340425529</v>
      </c>
      <c r="J61" s="75">
        <f t="shared" si="6"/>
        <v>30400.723404255317</v>
      </c>
      <c r="K61" s="85">
        <f t="shared" si="7"/>
        <v>7897.1489361702115</v>
      </c>
      <c r="L61" s="52"/>
      <c r="M61" s="52"/>
      <c r="N61" s="86"/>
      <c r="O61" s="127">
        <f t="shared" si="3"/>
        <v>38297.872340425529</v>
      </c>
    </row>
    <row r="62" spans="1:15" s="10" customFormat="1" ht="17.25" customHeight="1" x14ac:dyDescent="0.45">
      <c r="A62" s="47">
        <v>44</v>
      </c>
      <c r="B62" s="48" t="s">
        <v>61</v>
      </c>
      <c r="C62" s="49">
        <v>28</v>
      </c>
      <c r="D62" s="50" t="s">
        <v>18</v>
      </c>
      <c r="E62" s="50"/>
      <c r="F62" s="50" t="s">
        <v>18</v>
      </c>
      <c r="G62" s="53"/>
      <c r="H62" s="82">
        <f t="shared" si="11"/>
        <v>78</v>
      </c>
      <c r="I62" s="75">
        <f t="shared" si="5"/>
        <v>41489.361702127659</v>
      </c>
      <c r="J62" s="75">
        <f t="shared" si="6"/>
        <v>32934.117021276594</v>
      </c>
      <c r="K62" s="85">
        <f t="shared" si="7"/>
        <v>8555.2446808510631</v>
      </c>
      <c r="L62" s="52"/>
      <c r="M62" s="52"/>
      <c r="N62" s="86"/>
      <c r="O62" s="127">
        <f t="shared" si="3"/>
        <v>41489.361702127659</v>
      </c>
    </row>
    <row r="63" spans="1:15" s="10" customFormat="1" ht="17.25" customHeight="1" x14ac:dyDescent="0.45">
      <c r="A63" s="47">
        <v>45</v>
      </c>
      <c r="B63" s="48" t="s">
        <v>62</v>
      </c>
      <c r="C63" s="49">
        <v>13</v>
      </c>
      <c r="D63" s="50" t="s">
        <v>18</v>
      </c>
      <c r="E63" s="50" t="s">
        <v>18</v>
      </c>
      <c r="F63" s="50" t="s">
        <v>18</v>
      </c>
      <c r="G63" s="53"/>
      <c r="H63" s="82">
        <f t="shared" si="11"/>
        <v>63</v>
      </c>
      <c r="I63" s="75">
        <f t="shared" si="5"/>
        <v>33510.638297872334</v>
      </c>
      <c r="J63" s="75">
        <f t="shared" si="6"/>
        <v>26600.632978723399</v>
      </c>
      <c r="K63" s="85">
        <f t="shared" si="7"/>
        <v>6910.0053191489342</v>
      </c>
      <c r="L63" s="52"/>
      <c r="M63" s="52"/>
      <c r="N63" s="86"/>
      <c r="O63" s="127">
        <f t="shared" si="3"/>
        <v>33510.638297872334</v>
      </c>
    </row>
    <row r="64" spans="1:15" s="10" customFormat="1" ht="17.25" customHeight="1" x14ac:dyDescent="0.45">
      <c r="A64" s="47">
        <v>46</v>
      </c>
      <c r="B64" s="48" t="s">
        <v>63</v>
      </c>
      <c r="C64" s="49">
        <v>23</v>
      </c>
      <c r="D64" s="50" t="s">
        <v>18</v>
      </c>
      <c r="E64" s="50"/>
      <c r="F64" s="50" t="s">
        <v>18</v>
      </c>
      <c r="G64" s="53"/>
      <c r="H64" s="82">
        <f t="shared" si="11"/>
        <v>73</v>
      </c>
      <c r="I64" s="75">
        <f t="shared" si="5"/>
        <v>38829.787234042546</v>
      </c>
      <c r="J64" s="75">
        <f t="shared" si="6"/>
        <v>30822.955673758861</v>
      </c>
      <c r="K64" s="85">
        <f t="shared" si="7"/>
        <v>8006.8315602836856</v>
      </c>
      <c r="L64" s="52"/>
      <c r="M64" s="52"/>
      <c r="N64" s="86"/>
      <c r="O64" s="127">
        <f t="shared" si="3"/>
        <v>38829.787234042546</v>
      </c>
    </row>
    <row r="65" spans="1:16" s="10" customFormat="1" ht="17.25" customHeight="1" x14ac:dyDescent="0.45">
      <c r="A65" s="47">
        <v>47</v>
      </c>
      <c r="B65" s="48" t="s">
        <v>64</v>
      </c>
      <c r="C65" s="49">
        <v>16</v>
      </c>
      <c r="D65" s="50" t="s">
        <v>18</v>
      </c>
      <c r="E65" s="50"/>
      <c r="F65" s="50" t="s">
        <v>18</v>
      </c>
      <c r="G65" s="53"/>
      <c r="H65" s="82">
        <f t="shared" si="11"/>
        <v>66</v>
      </c>
      <c r="I65" s="75">
        <f t="shared" si="5"/>
        <v>35106.382978723399</v>
      </c>
      <c r="J65" s="75">
        <f t="shared" si="6"/>
        <v>27867.329787234041</v>
      </c>
      <c r="K65" s="85">
        <f t="shared" si="7"/>
        <v>7239.05319148936</v>
      </c>
      <c r="L65" s="52"/>
      <c r="M65" s="52"/>
      <c r="N65" s="86"/>
      <c r="O65" s="127">
        <f t="shared" si="3"/>
        <v>35106.382978723399</v>
      </c>
    </row>
    <row r="66" spans="1:16" s="10" customFormat="1" ht="17.25" customHeight="1" x14ac:dyDescent="0.45">
      <c r="A66" s="47">
        <v>48</v>
      </c>
      <c r="B66" s="48" t="s">
        <v>65</v>
      </c>
      <c r="C66" s="49">
        <v>13</v>
      </c>
      <c r="D66" s="50" t="s">
        <v>18</v>
      </c>
      <c r="E66" s="50"/>
      <c r="F66" s="50"/>
      <c r="G66" s="53"/>
      <c r="H66" s="82">
        <f t="shared" si="11"/>
        <v>63</v>
      </c>
      <c r="I66" s="75">
        <f t="shared" si="5"/>
        <v>33510.638297872334</v>
      </c>
      <c r="J66" s="75">
        <f t="shared" si="6"/>
        <v>26600.632978723399</v>
      </c>
      <c r="K66" s="85">
        <f t="shared" si="7"/>
        <v>6910.0053191489342</v>
      </c>
      <c r="L66" s="52"/>
      <c r="M66" s="52"/>
      <c r="N66" s="86"/>
      <c r="O66" s="127">
        <f t="shared" si="3"/>
        <v>33510.638297872334</v>
      </c>
    </row>
    <row r="67" spans="1:16" s="10" customFormat="1" ht="17.25" customHeight="1" x14ac:dyDescent="0.45">
      <c r="A67" s="47">
        <v>49</v>
      </c>
      <c r="B67" s="48" t="s">
        <v>66</v>
      </c>
      <c r="C67" s="49">
        <v>20</v>
      </c>
      <c r="D67" s="50" t="s">
        <v>18</v>
      </c>
      <c r="E67" s="50"/>
      <c r="F67" s="50"/>
      <c r="G67" s="53"/>
      <c r="H67" s="82">
        <f t="shared" si="11"/>
        <v>70</v>
      </c>
      <c r="I67" s="75">
        <f t="shared" si="5"/>
        <v>37234.042553191488</v>
      </c>
      <c r="J67" s="75">
        <f t="shared" si="6"/>
        <v>29556.258865248226</v>
      </c>
      <c r="K67" s="85">
        <f t="shared" si="7"/>
        <v>7677.7836879432616</v>
      </c>
      <c r="L67" s="52"/>
      <c r="M67" s="52"/>
      <c r="N67" s="86"/>
      <c r="O67" s="127">
        <f t="shared" si="3"/>
        <v>37234.042553191488</v>
      </c>
    </row>
    <row r="68" spans="1:16" s="10" customFormat="1" ht="17.25" customHeight="1" x14ac:dyDescent="0.45">
      <c r="A68" s="47">
        <v>50</v>
      </c>
      <c r="B68" s="48" t="s">
        <v>67</v>
      </c>
      <c r="C68" s="49">
        <v>17</v>
      </c>
      <c r="D68" s="50" t="s">
        <v>18</v>
      </c>
      <c r="E68" s="50" t="s">
        <v>18</v>
      </c>
      <c r="F68" s="50"/>
      <c r="G68" s="53"/>
      <c r="H68" s="82">
        <f t="shared" si="11"/>
        <v>67</v>
      </c>
      <c r="I68" s="75">
        <f t="shared" si="5"/>
        <v>35638.297872340423</v>
      </c>
      <c r="J68" s="75">
        <f t="shared" si="6"/>
        <v>28289.562056737588</v>
      </c>
      <c r="K68" s="85">
        <f t="shared" si="7"/>
        <v>7348.7358156028358</v>
      </c>
      <c r="L68" s="52"/>
      <c r="M68" s="52"/>
      <c r="N68" s="86"/>
      <c r="O68" s="127">
        <f t="shared" si="3"/>
        <v>35638.297872340423</v>
      </c>
    </row>
    <row r="69" spans="1:16" s="10" customFormat="1" ht="17.25" customHeight="1" x14ac:dyDescent="0.45">
      <c r="A69" s="47">
        <v>51</v>
      </c>
      <c r="B69" s="48" t="s">
        <v>68</v>
      </c>
      <c r="C69" s="49">
        <v>23</v>
      </c>
      <c r="D69" s="50" t="s">
        <v>18</v>
      </c>
      <c r="E69" s="50"/>
      <c r="F69" s="50"/>
      <c r="G69" s="53"/>
      <c r="H69" s="82">
        <f t="shared" si="11"/>
        <v>73</v>
      </c>
      <c r="I69" s="75">
        <f t="shared" si="5"/>
        <v>38829.787234042546</v>
      </c>
      <c r="J69" s="75">
        <f t="shared" si="6"/>
        <v>30822.955673758861</v>
      </c>
      <c r="K69" s="85">
        <f t="shared" si="7"/>
        <v>8006.8315602836856</v>
      </c>
      <c r="L69" s="52"/>
      <c r="M69" s="52"/>
      <c r="N69" s="86"/>
      <c r="O69" s="127">
        <f t="shared" si="3"/>
        <v>38829.787234042546</v>
      </c>
    </row>
    <row r="70" spans="1:16" s="10" customFormat="1" ht="17.25" customHeight="1" x14ac:dyDescent="0.45">
      <c r="A70" s="47">
        <v>52</v>
      </c>
      <c r="B70" s="48" t="s">
        <v>69</v>
      </c>
      <c r="C70" s="49">
        <v>21</v>
      </c>
      <c r="D70" s="50" t="s">
        <v>18</v>
      </c>
      <c r="E70" s="50"/>
      <c r="F70" s="50" t="s">
        <v>18</v>
      </c>
      <c r="G70" s="53"/>
      <c r="H70" s="82">
        <f t="shared" si="11"/>
        <v>71</v>
      </c>
      <c r="I70" s="75">
        <f t="shared" si="5"/>
        <v>37765.957446808505</v>
      </c>
      <c r="J70" s="75">
        <f t="shared" si="6"/>
        <v>29978.49113475177</v>
      </c>
      <c r="K70" s="85">
        <f t="shared" si="7"/>
        <v>7787.4663120567357</v>
      </c>
      <c r="L70" s="52"/>
      <c r="M70" s="52"/>
      <c r="N70" s="86"/>
      <c r="O70" s="127">
        <f t="shared" si="3"/>
        <v>37765.957446808505</v>
      </c>
    </row>
    <row r="71" spans="1:16" s="10" customFormat="1" ht="17.25" customHeight="1" x14ac:dyDescent="0.45">
      <c r="A71" s="47">
        <v>53</v>
      </c>
      <c r="B71" s="48" t="s">
        <v>70</v>
      </c>
      <c r="C71" s="49">
        <v>32</v>
      </c>
      <c r="D71" s="50" t="s">
        <v>18</v>
      </c>
      <c r="E71" s="50"/>
      <c r="F71" s="50"/>
      <c r="G71" s="53"/>
      <c r="H71" s="82">
        <f t="shared" si="11"/>
        <v>82</v>
      </c>
      <c r="I71" s="75">
        <f t="shared" si="5"/>
        <v>43617.02127659574</v>
      </c>
      <c r="J71" s="75">
        <f t="shared" si="6"/>
        <v>34623.046099290776</v>
      </c>
      <c r="K71" s="85">
        <f t="shared" si="7"/>
        <v>8993.9751773049629</v>
      </c>
      <c r="L71" s="52"/>
      <c r="M71" s="52"/>
      <c r="N71" s="86"/>
      <c r="O71" s="127">
        <f t="shared" si="3"/>
        <v>43617.02127659574</v>
      </c>
    </row>
    <row r="72" spans="1:16" s="90" customFormat="1" ht="17.25" customHeight="1" x14ac:dyDescent="0.4">
      <c r="A72" s="91" t="s">
        <v>94</v>
      </c>
      <c r="B72" s="92" t="s">
        <v>91</v>
      </c>
      <c r="C72" s="93"/>
      <c r="D72" s="94"/>
      <c r="E72" s="94"/>
      <c r="F72" s="94"/>
      <c r="G72" s="95"/>
      <c r="H72" s="96"/>
      <c r="I72" s="89"/>
      <c r="J72" s="97"/>
      <c r="K72" s="97"/>
      <c r="L72" s="107">
        <f t="shared" ref="L72:M72" si="12">SUM(L73:L75)</f>
        <v>62316.549195377476</v>
      </c>
      <c r="M72" s="107">
        <f t="shared" si="12"/>
        <v>41544.366130251648</v>
      </c>
      <c r="N72" s="107">
        <f>SUM(N73:N75)</f>
        <v>20772.183065125824</v>
      </c>
      <c r="O72" s="107">
        <f>SUM(O73:O75)</f>
        <v>62316.549195377476</v>
      </c>
      <c r="P72" s="105"/>
    </row>
    <row r="73" spans="1:16" x14ac:dyDescent="0.45">
      <c r="A73" s="88">
        <v>1</v>
      </c>
      <c r="B73" s="88" t="s">
        <v>95</v>
      </c>
      <c r="C73" s="98"/>
      <c r="D73" s="99"/>
      <c r="E73" s="50" t="s">
        <v>18</v>
      </c>
      <c r="F73" s="99"/>
      <c r="G73" s="99"/>
      <c r="H73" s="100"/>
      <c r="I73" s="87"/>
      <c r="J73" s="87"/>
      <c r="K73" s="87"/>
      <c r="L73" s="113">
        <f t="shared" ref="L73:L75" si="13">M73+N73</f>
        <v>23604.753483097527</v>
      </c>
      <c r="M73" s="104">
        <f>O11*R11</f>
        <v>15736.502322065018</v>
      </c>
      <c r="N73" s="103">
        <f>M73*50%</f>
        <v>7868.2511610325091</v>
      </c>
      <c r="O73" s="127">
        <f t="shared" si="3"/>
        <v>23604.753483097527</v>
      </c>
    </row>
    <row r="74" spans="1:16" x14ac:dyDescent="0.45">
      <c r="A74" s="88">
        <v>2</v>
      </c>
      <c r="B74" s="88" t="s">
        <v>96</v>
      </c>
      <c r="C74" s="98"/>
      <c r="D74" s="99"/>
      <c r="E74" s="99"/>
      <c r="F74" s="99"/>
      <c r="G74" s="99"/>
      <c r="H74" s="100"/>
      <c r="I74" s="87"/>
      <c r="J74" s="87"/>
      <c r="K74" s="87"/>
      <c r="L74" s="113">
        <f t="shared" si="13"/>
        <v>18883.802786478023</v>
      </c>
      <c r="M74" s="104">
        <f>N11*R11</f>
        <v>12589.201857652015</v>
      </c>
      <c r="N74" s="103">
        <f>M74*50%</f>
        <v>6294.6009288260075</v>
      </c>
      <c r="O74" s="127">
        <f t="shared" si="3"/>
        <v>18883.802786478023</v>
      </c>
    </row>
    <row r="75" spans="1:16" x14ac:dyDescent="0.45">
      <c r="A75" s="88">
        <v>3</v>
      </c>
      <c r="B75" s="88" t="s">
        <v>97</v>
      </c>
      <c r="C75" s="98">
        <v>2</v>
      </c>
      <c r="D75" s="99"/>
      <c r="E75" s="99"/>
      <c r="F75" s="99"/>
      <c r="G75" s="99"/>
      <c r="H75" s="100"/>
      <c r="I75" s="87"/>
      <c r="J75" s="87"/>
      <c r="K75" s="87"/>
      <c r="L75" s="113">
        <f t="shared" si="13"/>
        <v>19827.992925801922</v>
      </c>
      <c r="M75" s="104">
        <f>(N11*R11)+(2*R11)</f>
        <v>13218.661950534615</v>
      </c>
      <c r="N75" s="103">
        <f>M75*50%</f>
        <v>6609.3309752673076</v>
      </c>
      <c r="O75" s="127">
        <f t="shared" si="3"/>
        <v>19827.992925801922</v>
      </c>
    </row>
    <row r="76" spans="1:16" x14ac:dyDescent="0.45">
      <c r="N76" s="108"/>
    </row>
    <row r="79" spans="1:16" ht="24" customHeight="1" x14ac:dyDescent="0.45"/>
    <row r="80" spans="1:16" ht="47.25" customHeight="1" x14ac:dyDescent="0.45"/>
    <row r="81" ht="23.25" customHeight="1" x14ac:dyDescent="0.45"/>
  </sheetData>
  <mergeCells count="18">
    <mergeCell ref="A1:L1"/>
    <mergeCell ref="H6:K6"/>
    <mergeCell ref="M7:P9"/>
    <mergeCell ref="Q7:Q10"/>
    <mergeCell ref="L14:N14"/>
    <mergeCell ref="O14:O15"/>
    <mergeCell ref="A2:O2"/>
    <mergeCell ref="A3:O3"/>
    <mergeCell ref="A14:A15"/>
    <mergeCell ref="B14:B15"/>
    <mergeCell ref="C14:G14"/>
    <mergeCell ref="H14:H15"/>
    <mergeCell ref="I14:K14"/>
    <mergeCell ref="R7:R10"/>
    <mergeCell ref="B8:D8"/>
    <mergeCell ref="E8:E9"/>
    <mergeCell ref="F8:F9"/>
    <mergeCell ref="B12:C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 1</vt:lpstr>
      <vt:lpstr>PA2</vt:lpstr>
      <vt:lpstr>PA3</vt:lpstr>
      <vt:lpstr>PA4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TamPhat</cp:lastModifiedBy>
  <cp:lastPrinted>2026-05-07T05:35:19Z</cp:lastPrinted>
  <dcterms:created xsi:type="dcterms:W3CDTF">2026-01-08T04:09:55Z</dcterms:created>
  <dcterms:modified xsi:type="dcterms:W3CDTF">2026-05-11T07:43:18Z</dcterms:modified>
</cp:coreProperties>
</file>